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600" windowHeight="11760" activeTab="0"/>
  </bookViews>
  <sheets>
    <sheet name="Данные" sheetId="1" r:id="rId1"/>
  </sheets>
  <definedNames>
    <definedName name="_xlnm.Print_Titles" localSheetId="0">'Данные'!$A:$B</definedName>
    <definedName name="_xlnm.Print_Area" localSheetId="0">'Данные'!$A$1:$AH$9</definedName>
  </definedNames>
  <calcPr fullCalcOnLoad="1"/>
</workbook>
</file>

<file path=xl/sharedStrings.xml><?xml version="1.0" encoding="utf-8"?>
<sst xmlns="http://schemas.openxmlformats.org/spreadsheetml/2006/main" count="111" uniqueCount="55">
  <si>
    <t>Студент</t>
  </si>
  <si>
    <t>Бригада</t>
  </si>
  <si>
    <t>Содерж. отчёта</t>
  </si>
  <si>
    <t>Понимание</t>
  </si>
  <si>
    <t>Дата сдачи</t>
  </si>
  <si>
    <t>Дата за-щиты</t>
  </si>
  <si>
    <t>Обраб. ошибок</t>
  </si>
  <si>
    <t>Структ. програм.</t>
  </si>
  <si>
    <t>Комментарии</t>
  </si>
  <si>
    <t>Kкач=</t>
  </si>
  <si>
    <t>Ксв/вр=</t>
  </si>
  <si>
    <t>Качество вып.</t>
  </si>
  <si>
    <t>Своевр. вып.</t>
  </si>
  <si>
    <t>Своевр.защ.</t>
  </si>
  <si>
    <t>Всего</t>
  </si>
  <si>
    <t>Всего за факт</t>
  </si>
  <si>
    <t>Всего за качество</t>
  </si>
  <si>
    <t>Всего за св/вр. вып.</t>
  </si>
  <si>
    <t>Всего за св/вр. защ.</t>
  </si>
  <si>
    <t>Всего за л.р.</t>
  </si>
  <si>
    <t>Билет - качество</t>
  </si>
  <si>
    <t>Всего баллов</t>
  </si>
  <si>
    <t>Графики в прогр.</t>
  </si>
  <si>
    <t>Промежут. знач.</t>
  </si>
  <si>
    <t>Кол-во алгоритм.</t>
  </si>
  <si>
    <t>Элем. зашиты</t>
  </si>
  <si>
    <t>*</t>
  </si>
  <si>
    <t>Допуск</t>
  </si>
  <si>
    <t>Округл. баллы</t>
  </si>
  <si>
    <t>Оценка
2-5</t>
  </si>
  <si>
    <t>Оценка
A-F</t>
  </si>
  <si>
    <t>КМ</t>
  </si>
  <si>
    <t>факт сдачи</t>
  </si>
  <si>
    <t>Цыганков Александр Олегович</t>
  </si>
  <si>
    <t>Идеальный вариант</t>
  </si>
  <si>
    <t>Бауыржанулы Куанышбек</t>
  </si>
  <si>
    <t>Бауэр Дмитрий Витальевич</t>
  </si>
  <si>
    <t>Бухарметова Дарья Вадимовна</t>
  </si>
  <si>
    <t>Заводченко Михаил Михайлович</t>
  </si>
  <si>
    <t>Кадыков Роман Владиславович</t>
  </si>
  <si>
    <t>Кислицын Игорь Олегович</t>
  </si>
  <si>
    <t>Малышенко Тимофей Игоревич</t>
  </si>
  <si>
    <t>Молочная Ксения Алексеевна</t>
  </si>
  <si>
    <t>Парамонов Михаил Сергеевич</t>
  </si>
  <si>
    <t>Рузаев Дмитрий Евгеньевич</t>
  </si>
  <si>
    <t>Смирнова Людмила Вячеславовна</t>
  </si>
  <si>
    <t>Сопьянник Антон Евгеньевич</t>
  </si>
  <si>
    <t>Томилова Вера Николаевна</t>
  </si>
  <si>
    <t>ПМИ-41</t>
  </si>
  <si>
    <t>Л.р. № 1 (СМО #1or#2)</t>
  </si>
  <si>
    <t>Л.р. № 2 (СМО #1or#3)</t>
  </si>
  <si>
    <t>Л.р. № 3 (СММ #5)</t>
  </si>
  <si>
    <t>Л.р. № 4 (СММ #6)</t>
  </si>
  <si>
    <t>Л.р. № 5 (СММ #7)</t>
  </si>
  <si>
    <t>РГР (макс 20)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</si>
</sst>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800]dddd\,\ mmmm\ dd\,\ yyyy"/>
    <numFmt numFmtId="173" formatCode="[$-FC19]d\ mmmm\ yyyy\ &quot;г.&quot;"/>
    <numFmt numFmtId="174" formatCode="dd/mm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mmm/yy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62"/>
      <name val="Arial"/>
      <family val="2"/>
    </font>
    <font>
      <sz val="8"/>
      <color indexed="8"/>
      <name val="Calibri"/>
      <family val="2"/>
    </font>
    <font>
      <b/>
      <sz val="20"/>
      <color indexed="11"/>
      <name val="Calibri"/>
      <family val="2"/>
    </font>
    <font>
      <b/>
      <sz val="11"/>
      <color indexed="60"/>
      <name val="Calibri"/>
      <family val="2"/>
    </font>
    <font>
      <b/>
      <sz val="10"/>
      <color indexed="56"/>
      <name val="Calibri"/>
      <family val="2"/>
    </font>
    <font>
      <b/>
      <sz val="12"/>
      <color indexed="56"/>
      <name val="Calibri"/>
      <family val="2"/>
    </font>
    <font>
      <b/>
      <sz val="14"/>
      <color indexed="10"/>
      <name val="Calibri"/>
      <family val="2"/>
    </font>
    <font>
      <b/>
      <i/>
      <sz val="12"/>
      <color indexed="36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20"/>
      <color rgb="FF00CC00"/>
      <name val="Calibri"/>
      <family val="2"/>
    </font>
    <font>
      <b/>
      <sz val="11"/>
      <color theme="5" tint="-0.24997000396251678"/>
      <name val="Calibri"/>
      <family val="2"/>
    </font>
    <font>
      <b/>
      <sz val="10"/>
      <color theme="3"/>
      <name val="Calibri"/>
      <family val="2"/>
    </font>
    <font>
      <b/>
      <sz val="12"/>
      <color rgb="FF002060"/>
      <name val="Calibri"/>
      <family val="2"/>
    </font>
    <font>
      <b/>
      <i/>
      <sz val="12"/>
      <color rgb="FF7030A0"/>
      <name val="Calibri"/>
      <family val="2"/>
    </font>
    <font>
      <sz val="10"/>
      <color rgb="FF214C5E"/>
      <name val="Arial"/>
      <family val="2"/>
    </font>
    <font>
      <b/>
      <sz val="14"/>
      <color rgb="FFFF0000"/>
      <name val="Calibri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13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textRotation="90"/>
    </xf>
    <xf numFmtId="0" fontId="48" fillId="0" borderId="0" xfId="0" applyFont="1" applyAlignment="1">
      <alignment horizontal="center" vertical="top"/>
    </xf>
    <xf numFmtId="0" fontId="48" fillId="0" borderId="0" xfId="0" applyFont="1" applyAlignment="1">
      <alignment horizontal="right"/>
    </xf>
    <xf numFmtId="0" fontId="48" fillId="0" borderId="0" xfId="0" applyFont="1" applyAlignment="1">
      <alignment/>
    </xf>
    <xf numFmtId="14" fontId="48" fillId="0" borderId="0" xfId="0" applyNumberFormat="1" applyFont="1" applyAlignment="1">
      <alignment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179" fontId="48" fillId="0" borderId="0" xfId="0" applyNumberFormat="1" applyFont="1" applyAlignment="1">
      <alignment/>
    </xf>
    <xf numFmtId="179" fontId="48" fillId="0" borderId="0" xfId="0" applyNumberFormat="1" applyFont="1" applyAlignment="1">
      <alignment/>
    </xf>
    <xf numFmtId="0" fontId="48" fillId="33" borderId="0" xfId="0" applyFont="1" applyFill="1" applyAlignment="1">
      <alignment horizontal="center"/>
    </xf>
    <xf numFmtId="0" fontId="48" fillId="33" borderId="0" xfId="0" applyFont="1" applyFill="1" applyAlignment="1">
      <alignment/>
    </xf>
    <xf numFmtId="0" fontId="48" fillId="33" borderId="0" xfId="0" applyFont="1" applyFill="1" applyAlignment="1">
      <alignment horizontal="right"/>
    </xf>
    <xf numFmtId="0" fontId="49" fillId="0" borderId="10" xfId="0" applyFont="1" applyBorder="1" applyAlignment="1">
      <alignment horizontal="center" textRotation="90" wrapText="1"/>
    </xf>
    <xf numFmtId="0" fontId="49" fillId="0" borderId="11" xfId="0" applyFont="1" applyBorder="1" applyAlignment="1">
      <alignment horizontal="center" textRotation="90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textRotation="90"/>
    </xf>
    <xf numFmtId="0" fontId="48" fillId="0" borderId="11" xfId="0" applyFont="1" applyBorder="1" applyAlignment="1">
      <alignment horizontal="center" textRotation="90"/>
    </xf>
    <xf numFmtId="0" fontId="48" fillId="0" borderId="13" xfId="0" applyFont="1" applyBorder="1" applyAlignment="1">
      <alignment horizontal="center" textRotation="90"/>
    </xf>
    <xf numFmtId="0" fontId="48" fillId="0" borderId="14" xfId="0" applyFont="1" applyBorder="1" applyAlignment="1">
      <alignment horizontal="center" textRotation="90"/>
    </xf>
    <xf numFmtId="179" fontId="48" fillId="0" borderId="14" xfId="0" applyNumberFormat="1" applyFont="1" applyBorder="1" applyAlignment="1">
      <alignment horizontal="center" textRotation="90"/>
    </xf>
    <xf numFmtId="174" fontId="48" fillId="0" borderId="0" xfId="0" applyNumberFormat="1" applyFont="1" applyAlignment="1">
      <alignment/>
    </xf>
    <xf numFmtId="0" fontId="48" fillId="16" borderId="15" xfId="0" applyFont="1" applyFill="1" applyBorder="1" applyAlignment="1">
      <alignment/>
    </xf>
    <xf numFmtId="0" fontId="48" fillId="16" borderId="16" xfId="0" applyFont="1" applyFill="1" applyBorder="1" applyAlignment="1">
      <alignment/>
    </xf>
    <xf numFmtId="0" fontId="48" fillId="16" borderId="17" xfId="0" applyFont="1" applyFill="1" applyBorder="1" applyAlignment="1" applyProtection="1">
      <alignment horizontal="center" vertical="center"/>
      <protection locked="0"/>
    </xf>
    <xf numFmtId="174" fontId="48" fillId="16" borderId="18" xfId="0" applyNumberFormat="1" applyFont="1" applyFill="1" applyBorder="1" applyAlignment="1" applyProtection="1">
      <alignment horizontal="center" vertical="center"/>
      <protection locked="0"/>
    </xf>
    <xf numFmtId="174" fontId="48" fillId="16" borderId="19" xfId="0" applyNumberFormat="1" applyFont="1" applyFill="1" applyBorder="1" applyAlignment="1" applyProtection="1">
      <alignment horizontal="center" vertical="center"/>
      <protection locked="0"/>
    </xf>
    <xf numFmtId="0" fontId="48" fillId="16" borderId="20" xfId="0" applyNumberFormat="1" applyFont="1" applyFill="1" applyBorder="1" applyAlignment="1">
      <alignment vertical="center"/>
    </xf>
    <xf numFmtId="0" fontId="48" fillId="16" borderId="17" xfId="0" applyNumberFormat="1" applyFont="1" applyFill="1" applyBorder="1" applyAlignment="1">
      <alignment vertical="center"/>
    </xf>
    <xf numFmtId="0" fontId="38" fillId="16" borderId="19" xfId="0" applyFont="1" applyFill="1" applyBorder="1" applyAlignment="1">
      <alignment vertical="center"/>
    </xf>
    <xf numFmtId="0" fontId="38" fillId="16" borderId="17" xfId="0" applyFont="1" applyFill="1" applyBorder="1" applyAlignment="1">
      <alignment vertical="center"/>
    </xf>
    <xf numFmtId="179" fontId="38" fillId="16" borderId="16" xfId="0" applyNumberFormat="1" applyFont="1" applyFill="1" applyBorder="1" applyAlignment="1">
      <alignment vertical="center"/>
    </xf>
    <xf numFmtId="0" fontId="38" fillId="16" borderId="16" xfId="0" applyNumberFormat="1" applyFont="1" applyFill="1" applyBorder="1" applyAlignment="1" applyProtection="1">
      <alignment horizontal="center" vertical="center"/>
      <protection locked="0"/>
    </xf>
    <xf numFmtId="0" fontId="50" fillId="16" borderId="16" xfId="0" applyFont="1" applyFill="1" applyBorder="1" applyAlignment="1">
      <alignment horizontal="center" vertical="center"/>
    </xf>
    <xf numFmtId="0" fontId="48" fillId="16" borderId="21" xfId="0" applyFont="1" applyFill="1" applyBorder="1" applyAlignment="1">
      <alignment/>
    </xf>
    <xf numFmtId="0" fontId="49" fillId="0" borderId="22" xfId="0" applyFont="1" applyBorder="1" applyAlignment="1">
      <alignment horizontal="center" textRotation="90" wrapText="1"/>
    </xf>
    <xf numFmtId="0" fontId="48" fillId="0" borderId="13" xfId="0" applyFont="1" applyBorder="1" applyAlignment="1">
      <alignment horizontal="center" vertical="center" wrapText="1"/>
    </xf>
    <xf numFmtId="0" fontId="48" fillId="16" borderId="23" xfId="0" applyFont="1" applyFill="1" applyBorder="1" applyAlignment="1" applyProtection="1">
      <alignment horizontal="center" vertical="center"/>
      <protection locked="0"/>
    </xf>
    <xf numFmtId="0" fontId="48" fillId="0" borderId="24" xfId="0" applyFont="1" applyBorder="1" applyAlignment="1">
      <alignment horizontal="center" textRotation="90"/>
    </xf>
    <xf numFmtId="179" fontId="38" fillId="16" borderId="18" xfId="0" applyNumberFormat="1" applyFont="1" applyFill="1" applyBorder="1" applyAlignment="1">
      <alignment vertical="center"/>
    </xf>
    <xf numFmtId="0" fontId="48" fillId="0" borderId="25" xfId="0" applyFont="1" applyBorder="1" applyAlignment="1">
      <alignment horizontal="center" textRotation="90"/>
    </xf>
    <xf numFmtId="0" fontId="48" fillId="0" borderId="26" xfId="0" applyFont="1" applyBorder="1" applyAlignment="1">
      <alignment horizontal="center" textRotation="90" wrapText="1"/>
    </xf>
    <xf numFmtId="0" fontId="48" fillId="0" borderId="27" xfId="0" applyFont="1" applyBorder="1" applyAlignment="1">
      <alignment horizontal="center" textRotation="90" wrapText="1"/>
    </xf>
    <xf numFmtId="179" fontId="51" fillId="16" borderId="15" xfId="0" applyNumberFormat="1" applyFont="1" applyFill="1" applyBorder="1" applyAlignment="1">
      <alignment vertical="center"/>
    </xf>
    <xf numFmtId="0" fontId="48" fillId="0" borderId="22" xfId="0" applyFont="1" applyBorder="1" applyAlignment="1">
      <alignment horizontal="center" textRotation="90"/>
    </xf>
    <xf numFmtId="0" fontId="48" fillId="16" borderId="23" xfId="0" applyNumberFormat="1" applyFont="1" applyFill="1" applyBorder="1" applyAlignment="1">
      <alignment vertical="center"/>
    </xf>
    <xf numFmtId="0" fontId="38" fillId="16" borderId="18" xfId="0" applyFont="1" applyFill="1" applyBorder="1" applyAlignment="1">
      <alignment vertical="center"/>
    </xf>
    <xf numFmtId="0" fontId="48" fillId="0" borderId="25" xfId="0" applyFont="1" applyBorder="1" applyAlignment="1">
      <alignment horizontal="center"/>
    </xf>
    <xf numFmtId="0" fontId="48" fillId="0" borderId="26" xfId="0" applyFont="1" applyBorder="1" applyAlignment="1">
      <alignment horizontal="center"/>
    </xf>
    <xf numFmtId="0" fontId="48" fillId="0" borderId="27" xfId="0" applyFont="1" applyBorder="1" applyAlignment="1">
      <alignment horizontal="center"/>
    </xf>
    <xf numFmtId="0" fontId="48" fillId="0" borderId="28" xfId="0" applyFont="1" applyBorder="1" applyAlignment="1">
      <alignment/>
    </xf>
    <xf numFmtId="179" fontId="48" fillId="0" borderId="12" xfId="0" applyNumberFormat="1" applyFont="1" applyBorder="1" applyAlignment="1">
      <alignment horizontal="center" textRotation="90"/>
    </xf>
    <xf numFmtId="179" fontId="48" fillId="0" borderId="28" xfId="0" applyNumberFormat="1" applyFont="1" applyBorder="1" applyAlignment="1">
      <alignment/>
    </xf>
    <xf numFmtId="0" fontId="38" fillId="0" borderId="12" xfId="0" applyFont="1" applyBorder="1" applyAlignment="1">
      <alignment horizontal="center" vertical="center" wrapText="1"/>
    </xf>
    <xf numFmtId="0" fontId="48" fillId="0" borderId="29" xfId="0" applyFont="1" applyBorder="1" applyAlignment="1">
      <alignment/>
    </xf>
    <xf numFmtId="0" fontId="48" fillId="0" borderId="30" xfId="0" applyFont="1" applyBorder="1" applyAlignment="1">
      <alignment horizontal="center" textRotation="90"/>
    </xf>
    <xf numFmtId="0" fontId="52" fillId="16" borderId="15" xfId="0" applyFont="1" applyFill="1" applyBorder="1" applyAlignment="1">
      <alignment vertical="center"/>
    </xf>
    <xf numFmtId="179" fontId="48" fillId="0" borderId="31" xfId="0" applyNumberFormat="1" applyFont="1" applyBorder="1" applyAlignment="1">
      <alignment/>
    </xf>
    <xf numFmtId="179" fontId="53" fillId="16" borderId="32" xfId="0" applyNumberFormat="1" applyFont="1" applyFill="1" applyBorder="1" applyAlignment="1">
      <alignment vertical="center"/>
    </xf>
    <xf numFmtId="0" fontId="48" fillId="0" borderId="25" xfId="0" applyFont="1" applyBorder="1" applyAlignment="1">
      <alignment/>
    </xf>
    <xf numFmtId="0" fontId="48" fillId="0" borderId="33" xfId="0" applyFont="1" applyBorder="1" applyAlignment="1">
      <alignment/>
    </xf>
    <xf numFmtId="0" fontId="48" fillId="0" borderId="27" xfId="0" applyFont="1" applyBorder="1" applyAlignment="1">
      <alignment/>
    </xf>
    <xf numFmtId="0" fontId="38" fillId="0" borderId="30" xfId="0" applyFont="1" applyBorder="1" applyAlignment="1">
      <alignment horizontal="center" vertical="center" wrapText="1"/>
    </xf>
    <xf numFmtId="0" fontId="54" fillId="16" borderId="32" xfId="0" applyFont="1" applyFill="1" applyBorder="1" applyAlignment="1">
      <alignment horizontal="center" vertical="center"/>
    </xf>
    <xf numFmtId="0" fontId="38" fillId="0" borderId="34" xfId="0" applyFont="1" applyBorder="1" applyAlignment="1">
      <alignment horizontal="center" vertical="center" wrapText="1"/>
    </xf>
    <xf numFmtId="0" fontId="55" fillId="34" borderId="35" xfId="0" applyFont="1" applyFill="1" applyBorder="1" applyAlignment="1">
      <alignment horizontal="left" wrapText="1"/>
    </xf>
    <xf numFmtId="0" fontId="0" fillId="34" borderId="36" xfId="0" applyFill="1" applyBorder="1" applyAlignment="1">
      <alignment/>
    </xf>
    <xf numFmtId="0" fontId="48" fillId="34" borderId="37" xfId="0" applyFont="1" applyFill="1" applyBorder="1" applyAlignment="1" applyProtection="1">
      <alignment horizontal="center" vertical="center"/>
      <protection locked="0"/>
    </xf>
    <xf numFmtId="0" fontId="48" fillId="34" borderId="38" xfId="0" applyFont="1" applyFill="1" applyBorder="1" applyAlignment="1" applyProtection="1">
      <alignment horizontal="center" vertical="center"/>
      <protection locked="0"/>
    </xf>
    <xf numFmtId="174" fontId="48" fillId="34" borderId="38" xfId="0" applyNumberFormat="1" applyFont="1" applyFill="1" applyBorder="1" applyAlignment="1" applyProtection="1">
      <alignment horizontal="center" vertical="center"/>
      <protection locked="0"/>
    </xf>
    <xf numFmtId="174" fontId="48" fillId="34" borderId="39" xfId="0" applyNumberFormat="1" applyFont="1" applyFill="1" applyBorder="1" applyAlignment="1" applyProtection="1">
      <alignment horizontal="center" vertical="center"/>
      <protection locked="0"/>
    </xf>
    <xf numFmtId="0" fontId="48" fillId="34" borderId="37" xfId="0" applyNumberFormat="1" applyFont="1" applyFill="1" applyBorder="1" applyAlignment="1">
      <alignment vertical="center"/>
    </xf>
    <xf numFmtId="0" fontId="48" fillId="34" borderId="38" xfId="0" applyNumberFormat="1" applyFont="1" applyFill="1" applyBorder="1" applyAlignment="1">
      <alignment vertical="center"/>
    </xf>
    <xf numFmtId="0" fontId="38" fillId="34" borderId="40" xfId="0" applyFont="1" applyFill="1" applyBorder="1" applyAlignment="1">
      <alignment vertical="center"/>
    </xf>
    <xf numFmtId="0" fontId="38" fillId="34" borderId="39" xfId="0" applyFont="1" applyFill="1" applyBorder="1" applyAlignment="1">
      <alignment vertical="center"/>
    </xf>
    <xf numFmtId="0" fontId="48" fillId="34" borderId="41" xfId="0" applyNumberFormat="1" applyFont="1" applyFill="1" applyBorder="1" applyAlignment="1">
      <alignment vertical="center"/>
    </xf>
    <xf numFmtId="179" fontId="38" fillId="34" borderId="39" xfId="0" applyNumberFormat="1" applyFont="1" applyFill="1" applyBorder="1" applyAlignment="1">
      <alignment vertical="center"/>
    </xf>
    <xf numFmtId="179" fontId="51" fillId="34" borderId="37" xfId="0" applyNumberFormat="1" applyFont="1" applyFill="1" applyBorder="1" applyAlignment="1">
      <alignment vertical="center"/>
    </xf>
    <xf numFmtId="0" fontId="38" fillId="34" borderId="38" xfId="0" applyFont="1" applyFill="1" applyBorder="1" applyAlignment="1">
      <alignment vertical="center"/>
    </xf>
    <xf numFmtId="179" fontId="38" fillId="34" borderId="36" xfId="0" applyNumberFormat="1" applyFont="1" applyFill="1" applyBorder="1" applyAlignment="1">
      <alignment vertical="center"/>
    </xf>
    <xf numFmtId="0" fontId="38" fillId="34" borderId="36" xfId="0" applyFont="1" applyFill="1" applyBorder="1" applyAlignment="1">
      <alignment vertical="center"/>
    </xf>
    <xf numFmtId="0" fontId="52" fillId="34" borderId="35" xfId="0" applyFont="1" applyFill="1" applyBorder="1" applyAlignment="1">
      <alignment vertical="center"/>
    </xf>
    <xf numFmtId="0" fontId="38" fillId="34" borderId="36" xfId="0" applyNumberFormat="1" applyFont="1" applyFill="1" applyBorder="1" applyAlignment="1" applyProtection="1">
      <alignment horizontal="center" vertical="center"/>
      <protection locked="0"/>
    </xf>
    <xf numFmtId="179" fontId="53" fillId="34" borderId="42" xfId="0" applyNumberFormat="1" applyFont="1" applyFill="1" applyBorder="1" applyAlignment="1">
      <alignment vertical="center"/>
    </xf>
    <xf numFmtId="0" fontId="50" fillId="34" borderId="36" xfId="0" applyFont="1" applyFill="1" applyBorder="1" applyAlignment="1">
      <alignment horizontal="center" vertical="center"/>
    </xf>
    <xf numFmtId="0" fontId="54" fillId="34" borderId="42" xfId="0" applyFont="1" applyFill="1" applyBorder="1" applyAlignment="1">
      <alignment horizontal="center" vertical="center"/>
    </xf>
    <xf numFmtId="0" fontId="48" fillId="34" borderId="41" xfId="0" applyFont="1" applyFill="1" applyBorder="1" applyAlignment="1">
      <alignment vertical="center"/>
    </xf>
    <xf numFmtId="0" fontId="48" fillId="34" borderId="38" xfId="0" applyFont="1" applyFill="1" applyBorder="1" applyAlignment="1">
      <alignment vertical="center"/>
    </xf>
    <xf numFmtId="0" fontId="55" fillId="34" borderId="29" xfId="0" applyFont="1" applyFill="1" applyBorder="1" applyAlignment="1">
      <alignment horizontal="left" wrapText="1"/>
    </xf>
    <xf numFmtId="0" fontId="0" fillId="34" borderId="28" xfId="0" applyFill="1" applyBorder="1" applyAlignment="1">
      <alignment/>
    </xf>
    <xf numFmtId="0" fontId="48" fillId="34" borderId="43" xfId="0" applyFont="1" applyFill="1" applyBorder="1" applyAlignment="1" applyProtection="1">
      <alignment horizontal="center" vertical="center"/>
      <protection locked="0"/>
    </xf>
    <xf numFmtId="0" fontId="48" fillId="34" borderId="44" xfId="0" applyFont="1" applyFill="1" applyBorder="1" applyAlignment="1" applyProtection="1">
      <alignment horizontal="center" vertical="center"/>
      <protection locked="0"/>
    </xf>
    <xf numFmtId="174" fontId="48" fillId="34" borderId="44" xfId="0" applyNumberFormat="1" applyFont="1" applyFill="1" applyBorder="1" applyAlignment="1" applyProtection="1">
      <alignment horizontal="center" vertical="center"/>
      <protection locked="0"/>
    </xf>
    <xf numFmtId="174" fontId="48" fillId="34" borderId="45" xfId="0" applyNumberFormat="1" applyFont="1" applyFill="1" applyBorder="1" applyAlignment="1" applyProtection="1">
      <alignment horizontal="center" vertical="center"/>
      <protection locked="0"/>
    </xf>
    <xf numFmtId="0" fontId="48" fillId="34" borderId="43" xfId="0" applyNumberFormat="1" applyFont="1" applyFill="1" applyBorder="1" applyAlignment="1">
      <alignment vertical="center"/>
    </xf>
    <xf numFmtId="0" fontId="48" fillId="34" borderId="44" xfId="0" applyNumberFormat="1" applyFont="1" applyFill="1" applyBorder="1" applyAlignment="1">
      <alignment vertical="center"/>
    </xf>
    <xf numFmtId="0" fontId="38" fillId="34" borderId="46" xfId="0" applyFont="1" applyFill="1" applyBorder="1" applyAlignment="1">
      <alignment vertical="center"/>
    </xf>
    <xf numFmtId="0" fontId="38" fillId="34" borderId="45" xfId="0" applyFont="1" applyFill="1" applyBorder="1" applyAlignment="1">
      <alignment vertical="center"/>
    </xf>
    <xf numFmtId="0" fontId="48" fillId="34" borderId="47" xfId="0" applyNumberFormat="1" applyFont="1" applyFill="1" applyBorder="1" applyAlignment="1">
      <alignment vertical="center"/>
    </xf>
    <xf numFmtId="179" fontId="38" fillId="34" borderId="45" xfId="0" applyNumberFormat="1" applyFont="1" applyFill="1" applyBorder="1" applyAlignment="1">
      <alignment vertical="center"/>
    </xf>
    <xf numFmtId="179" fontId="51" fillId="34" borderId="43" xfId="0" applyNumberFormat="1" applyFont="1" applyFill="1" applyBorder="1" applyAlignment="1">
      <alignment vertical="center"/>
    </xf>
    <xf numFmtId="0" fontId="38" fillId="34" borderId="44" xfId="0" applyFont="1" applyFill="1" applyBorder="1" applyAlignment="1">
      <alignment vertical="center"/>
    </xf>
    <xf numFmtId="179" fontId="38" fillId="34" borderId="28" xfId="0" applyNumberFormat="1" applyFont="1" applyFill="1" applyBorder="1" applyAlignment="1">
      <alignment vertical="center"/>
    </xf>
    <xf numFmtId="0" fontId="38" fillId="34" borderId="28" xfId="0" applyFont="1" applyFill="1" applyBorder="1" applyAlignment="1">
      <alignment vertical="center"/>
    </xf>
    <xf numFmtId="0" fontId="52" fillId="34" borderId="29" xfId="0" applyFont="1" applyFill="1" applyBorder="1" applyAlignment="1">
      <alignment vertical="center"/>
    </xf>
    <xf numFmtId="0" fontId="38" fillId="34" borderId="28" xfId="0" applyNumberFormat="1" applyFont="1" applyFill="1" applyBorder="1" applyAlignment="1" applyProtection="1">
      <alignment horizontal="center" vertical="center"/>
      <protection locked="0"/>
    </xf>
    <xf numFmtId="179" fontId="53" fillId="34" borderId="31" xfId="0" applyNumberFormat="1" applyFont="1" applyFill="1" applyBorder="1" applyAlignment="1">
      <alignment vertical="center"/>
    </xf>
    <xf numFmtId="2" fontId="56" fillId="34" borderId="29" xfId="0" applyNumberFormat="1" applyFont="1" applyFill="1" applyBorder="1" applyAlignment="1">
      <alignment horizontal="center" vertical="center"/>
    </xf>
    <xf numFmtId="0" fontId="50" fillId="34" borderId="28" xfId="0" applyFont="1" applyFill="1" applyBorder="1" applyAlignment="1">
      <alignment horizontal="center" vertical="center"/>
    </xf>
    <xf numFmtId="0" fontId="54" fillId="34" borderId="31" xfId="0" applyFont="1" applyFill="1" applyBorder="1" applyAlignment="1">
      <alignment horizontal="center" vertical="center"/>
    </xf>
    <xf numFmtId="0" fontId="48" fillId="34" borderId="47" xfId="0" applyFont="1" applyFill="1" applyBorder="1" applyAlignment="1">
      <alignment vertical="center"/>
    </xf>
    <xf numFmtId="0" fontId="48" fillId="34" borderId="44" xfId="0" applyFont="1" applyFill="1" applyBorder="1" applyAlignment="1">
      <alignment vertical="center"/>
    </xf>
    <xf numFmtId="2" fontId="56" fillId="16" borderId="29" xfId="0" applyNumberFormat="1" applyFont="1" applyFill="1" applyBorder="1" applyAlignment="1">
      <alignment horizontal="center" vertical="center"/>
    </xf>
    <xf numFmtId="0" fontId="48" fillId="9" borderId="0" xfId="0" applyFont="1" applyFill="1" applyAlignment="1">
      <alignment/>
    </xf>
    <xf numFmtId="0" fontId="48" fillId="9" borderId="28" xfId="0" applyFont="1" applyFill="1" applyBorder="1" applyAlignment="1">
      <alignment/>
    </xf>
    <xf numFmtId="0" fontId="57" fillId="9" borderId="14" xfId="0" applyFont="1" applyFill="1" applyBorder="1" applyAlignment="1">
      <alignment horizontal="center" textRotation="90"/>
    </xf>
    <xf numFmtId="0" fontId="38" fillId="9" borderId="16" xfId="0" applyFont="1" applyFill="1" applyBorder="1" applyAlignment="1">
      <alignment vertical="center"/>
    </xf>
    <xf numFmtId="0" fontId="55" fillId="35" borderId="15" xfId="0" applyFont="1" applyFill="1" applyBorder="1" applyAlignment="1">
      <alignment horizontal="left" wrapText="1"/>
    </xf>
    <xf numFmtId="0" fontId="0" fillId="35" borderId="16" xfId="0" applyFill="1" applyBorder="1" applyAlignment="1">
      <alignment/>
    </xf>
    <xf numFmtId="0" fontId="48" fillId="35" borderId="23" xfId="0" applyFont="1" applyFill="1" applyBorder="1" applyAlignment="1" applyProtection="1">
      <alignment horizontal="center" vertical="center"/>
      <protection locked="0"/>
    </xf>
    <xf numFmtId="0" fontId="48" fillId="35" borderId="17" xfId="0" applyFont="1" applyFill="1" applyBorder="1" applyAlignment="1" applyProtection="1">
      <alignment horizontal="center" vertical="center"/>
      <protection locked="0"/>
    </xf>
    <xf numFmtId="174" fontId="48" fillId="35" borderId="17" xfId="0" applyNumberFormat="1" applyFont="1" applyFill="1" applyBorder="1" applyAlignment="1" applyProtection="1">
      <alignment horizontal="center" vertical="center"/>
      <protection locked="0"/>
    </xf>
    <xf numFmtId="174" fontId="48" fillId="35" borderId="19" xfId="0" applyNumberFormat="1" applyFont="1" applyFill="1" applyBorder="1" applyAlignment="1" applyProtection="1">
      <alignment horizontal="center" vertical="center"/>
      <protection locked="0"/>
    </xf>
    <xf numFmtId="0" fontId="48" fillId="35" borderId="23" xfId="0" applyNumberFormat="1" applyFont="1" applyFill="1" applyBorder="1" applyAlignment="1">
      <alignment vertical="center"/>
    </xf>
    <xf numFmtId="0" fontId="48" fillId="35" borderId="17" xfId="0" applyNumberFormat="1" applyFont="1" applyFill="1" applyBorder="1" applyAlignment="1">
      <alignment vertical="center"/>
    </xf>
    <xf numFmtId="0" fontId="38" fillId="35" borderId="18" xfId="0" applyFont="1" applyFill="1" applyBorder="1" applyAlignment="1">
      <alignment vertical="center"/>
    </xf>
    <xf numFmtId="0" fontId="38" fillId="35" borderId="19" xfId="0" applyFont="1" applyFill="1" applyBorder="1" applyAlignment="1">
      <alignment vertical="center"/>
    </xf>
    <xf numFmtId="0" fontId="48" fillId="35" borderId="20" xfId="0" applyNumberFormat="1" applyFont="1" applyFill="1" applyBorder="1" applyAlignment="1">
      <alignment vertical="center"/>
    </xf>
    <xf numFmtId="179" fontId="38" fillId="35" borderId="19" xfId="0" applyNumberFormat="1" applyFont="1" applyFill="1" applyBorder="1" applyAlignment="1">
      <alignment vertical="center"/>
    </xf>
    <xf numFmtId="179" fontId="51" fillId="35" borderId="23" xfId="0" applyNumberFormat="1" applyFont="1" applyFill="1" applyBorder="1" applyAlignment="1">
      <alignment vertical="center"/>
    </xf>
    <xf numFmtId="0" fontId="38" fillId="35" borderId="17" xfId="0" applyFont="1" applyFill="1" applyBorder="1" applyAlignment="1">
      <alignment vertical="center"/>
    </xf>
    <xf numFmtId="179" fontId="38" fillId="35" borderId="16" xfId="0" applyNumberFormat="1" applyFont="1" applyFill="1" applyBorder="1" applyAlignment="1">
      <alignment vertical="center"/>
    </xf>
    <xf numFmtId="0" fontId="38" fillId="35" borderId="16" xfId="0" applyFont="1" applyFill="1" applyBorder="1" applyAlignment="1">
      <alignment vertical="center"/>
    </xf>
    <xf numFmtId="0" fontId="52" fillId="35" borderId="15" xfId="0" applyFont="1" applyFill="1" applyBorder="1" applyAlignment="1">
      <alignment vertical="center"/>
    </xf>
    <xf numFmtId="0" fontId="38" fillId="35" borderId="16" xfId="0" applyNumberFormat="1" applyFont="1" applyFill="1" applyBorder="1" applyAlignment="1" applyProtection="1">
      <alignment horizontal="center" vertical="center"/>
      <protection locked="0"/>
    </xf>
    <xf numFmtId="179" fontId="53" fillId="35" borderId="32" xfId="0" applyNumberFormat="1" applyFont="1" applyFill="1" applyBorder="1" applyAlignment="1">
      <alignment vertical="center"/>
    </xf>
    <xf numFmtId="2" fontId="56" fillId="35" borderId="29" xfId="0" applyNumberFormat="1" applyFont="1" applyFill="1" applyBorder="1" applyAlignment="1">
      <alignment horizontal="center" vertical="center"/>
    </xf>
    <xf numFmtId="0" fontId="50" fillId="35" borderId="16" xfId="0" applyFont="1" applyFill="1" applyBorder="1" applyAlignment="1">
      <alignment horizontal="center" vertical="center"/>
    </xf>
    <xf numFmtId="0" fontId="54" fillId="35" borderId="32" xfId="0" applyFont="1" applyFill="1" applyBorder="1" applyAlignment="1">
      <alignment horizontal="center" vertical="center"/>
    </xf>
    <xf numFmtId="0" fontId="48" fillId="35" borderId="20" xfId="0" applyFont="1" applyFill="1" applyBorder="1" applyAlignment="1">
      <alignment vertical="center"/>
    </xf>
    <xf numFmtId="0" fontId="48" fillId="35" borderId="17" xfId="0" applyFont="1" applyFill="1" applyBorder="1" applyAlignment="1">
      <alignment vertical="center"/>
    </xf>
    <xf numFmtId="0" fontId="55" fillId="35" borderId="48" xfId="0" applyFont="1" applyFill="1" applyBorder="1" applyAlignment="1">
      <alignment horizontal="left" wrapText="1"/>
    </xf>
    <xf numFmtId="0" fontId="0" fillId="35" borderId="49" xfId="0" applyFill="1" applyBorder="1" applyAlignment="1">
      <alignment/>
    </xf>
    <xf numFmtId="0" fontId="48" fillId="35" borderId="50" xfId="0" applyFont="1" applyFill="1" applyBorder="1" applyAlignment="1" applyProtection="1">
      <alignment horizontal="center" vertical="center"/>
      <protection locked="0"/>
    </xf>
    <xf numFmtId="0" fontId="48" fillId="35" borderId="51" xfId="0" applyFont="1" applyFill="1" applyBorder="1" applyAlignment="1" applyProtection="1">
      <alignment horizontal="center" vertical="center"/>
      <protection locked="0"/>
    </xf>
    <xf numFmtId="174" fontId="48" fillId="35" borderId="51" xfId="0" applyNumberFormat="1" applyFont="1" applyFill="1" applyBorder="1" applyAlignment="1" applyProtection="1">
      <alignment horizontal="center" vertical="center"/>
      <protection locked="0"/>
    </xf>
    <xf numFmtId="174" fontId="48" fillId="35" borderId="52" xfId="0" applyNumberFormat="1" applyFont="1" applyFill="1" applyBorder="1" applyAlignment="1" applyProtection="1">
      <alignment horizontal="center" vertical="center"/>
      <protection locked="0"/>
    </xf>
    <xf numFmtId="0" fontId="48" fillId="35" borderId="50" xfId="0" applyNumberFormat="1" applyFont="1" applyFill="1" applyBorder="1" applyAlignment="1">
      <alignment vertical="center"/>
    </xf>
    <xf numFmtId="0" fontId="48" fillId="35" borderId="51" xfId="0" applyNumberFormat="1" applyFont="1" applyFill="1" applyBorder="1" applyAlignment="1">
      <alignment vertical="center"/>
    </xf>
    <xf numFmtId="0" fontId="38" fillId="35" borderId="48" xfId="0" applyFont="1" applyFill="1" applyBorder="1" applyAlignment="1">
      <alignment vertical="center"/>
    </xf>
    <xf numFmtId="0" fontId="38" fillId="35" borderId="52" xfId="0" applyFont="1" applyFill="1" applyBorder="1" applyAlignment="1">
      <alignment vertical="center"/>
    </xf>
    <xf numFmtId="0" fontId="48" fillId="35" borderId="53" xfId="0" applyNumberFormat="1" applyFont="1" applyFill="1" applyBorder="1" applyAlignment="1">
      <alignment vertical="center"/>
    </xf>
    <xf numFmtId="0" fontId="48" fillId="35" borderId="54" xfId="0" applyNumberFormat="1" applyFont="1" applyFill="1" applyBorder="1" applyAlignment="1">
      <alignment vertical="center"/>
    </xf>
    <xf numFmtId="0" fontId="48" fillId="35" borderId="55" xfId="0" applyNumberFormat="1" applyFont="1" applyFill="1" applyBorder="1" applyAlignment="1">
      <alignment vertical="center"/>
    </xf>
    <xf numFmtId="179" fontId="38" fillId="35" borderId="56" xfId="0" applyNumberFormat="1" applyFont="1" applyFill="1" applyBorder="1" applyAlignment="1">
      <alignment vertical="center"/>
    </xf>
    <xf numFmtId="179" fontId="51" fillId="35" borderId="50" xfId="0" applyNumberFormat="1" applyFont="1" applyFill="1" applyBorder="1" applyAlignment="1">
      <alignment vertical="center"/>
    </xf>
    <xf numFmtId="0" fontId="38" fillId="35" borderId="51" xfId="0" applyFont="1" applyFill="1" applyBorder="1" applyAlignment="1">
      <alignment vertical="center"/>
    </xf>
    <xf numFmtId="179" fontId="38" fillId="35" borderId="49" xfId="0" applyNumberFormat="1" applyFont="1" applyFill="1" applyBorder="1" applyAlignment="1">
      <alignment vertical="center"/>
    </xf>
    <xf numFmtId="0" fontId="38" fillId="35" borderId="49" xfId="0" applyFont="1" applyFill="1" applyBorder="1" applyAlignment="1">
      <alignment vertical="center"/>
    </xf>
    <xf numFmtId="0" fontId="52" fillId="35" borderId="57" xfId="0" applyFont="1" applyFill="1" applyBorder="1" applyAlignment="1">
      <alignment vertical="center"/>
    </xf>
    <xf numFmtId="0" fontId="38" fillId="35" borderId="49" xfId="0" applyNumberFormat="1" applyFont="1" applyFill="1" applyBorder="1" applyAlignment="1" applyProtection="1">
      <alignment horizontal="center" vertical="center"/>
      <protection locked="0"/>
    </xf>
    <xf numFmtId="179" fontId="53" fillId="35" borderId="58" xfId="0" applyNumberFormat="1" applyFont="1" applyFill="1" applyBorder="1" applyAlignment="1">
      <alignment vertical="center"/>
    </xf>
    <xf numFmtId="0" fontId="50" fillId="35" borderId="49" xfId="0" applyFont="1" applyFill="1" applyBorder="1" applyAlignment="1">
      <alignment horizontal="center" vertical="center"/>
    </xf>
    <xf numFmtId="0" fontId="54" fillId="35" borderId="58" xfId="0" applyFont="1" applyFill="1" applyBorder="1" applyAlignment="1">
      <alignment horizontal="center" vertical="center"/>
    </xf>
    <xf numFmtId="0" fontId="48" fillId="35" borderId="53" xfId="0" applyFont="1" applyFill="1" applyBorder="1" applyAlignment="1">
      <alignment/>
    </xf>
    <xf numFmtId="0" fontId="48" fillId="35" borderId="51" xfId="0" applyFont="1" applyFill="1" applyBorder="1" applyAlignment="1">
      <alignment/>
    </xf>
    <xf numFmtId="0" fontId="48" fillId="0" borderId="0" xfId="0" applyFont="1" applyAlignment="1">
      <alignment horizontal="left"/>
    </xf>
    <xf numFmtId="0" fontId="48" fillId="36" borderId="43" xfId="0" applyFont="1" applyFill="1" applyBorder="1" applyAlignment="1">
      <alignment horizontal="center" vertical="center"/>
    </xf>
    <xf numFmtId="0" fontId="48" fillId="36" borderId="47" xfId="0" applyFont="1" applyFill="1" applyBorder="1" applyAlignment="1">
      <alignment horizontal="center" vertical="center"/>
    </xf>
    <xf numFmtId="0" fontId="48" fillId="36" borderId="44" xfId="0" applyFont="1" applyFill="1" applyBorder="1" applyAlignment="1">
      <alignment horizontal="center" vertical="center"/>
    </xf>
    <xf numFmtId="0" fontId="48" fillId="36" borderId="46" xfId="0" applyFont="1" applyFill="1" applyBorder="1" applyAlignment="1">
      <alignment horizontal="center" vertical="center"/>
    </xf>
    <xf numFmtId="0" fontId="48" fillId="36" borderId="45" xfId="0" applyFont="1" applyFill="1" applyBorder="1" applyAlignment="1">
      <alignment horizontal="center" vertical="center"/>
    </xf>
    <xf numFmtId="0" fontId="48" fillId="0" borderId="43" xfId="0" applyFont="1" applyBorder="1" applyAlignment="1">
      <alignment horizontal="center"/>
    </xf>
    <xf numFmtId="0" fontId="48" fillId="0" borderId="44" xfId="0" applyFont="1" applyBorder="1" applyAlignment="1">
      <alignment horizontal="center"/>
    </xf>
    <xf numFmtId="0" fontId="48" fillId="0" borderId="45" xfId="0" applyFont="1" applyBorder="1" applyAlignment="1">
      <alignment horizontal="center"/>
    </xf>
    <xf numFmtId="0" fontId="48" fillId="0" borderId="47" xfId="0" applyFont="1" applyBorder="1" applyAlignment="1">
      <alignment horizontal="center"/>
    </xf>
    <xf numFmtId="0" fontId="48" fillId="0" borderId="46" xfId="0" applyFont="1" applyBorder="1" applyAlignment="1">
      <alignment horizontal="center"/>
    </xf>
    <xf numFmtId="2" fontId="48" fillId="0" borderId="0" xfId="0" applyNumberFormat="1" applyFont="1" applyAlignment="1">
      <alignment horizontal="left"/>
    </xf>
    <xf numFmtId="0" fontId="48" fillId="0" borderId="59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48" fillId="0" borderId="34" xfId="0" applyFont="1" applyBorder="1" applyAlignment="1">
      <alignment horizontal="center" vertical="center" textRotation="90" wrapText="1"/>
    </xf>
    <xf numFmtId="0" fontId="48" fillId="0" borderId="49" xfId="0" applyFont="1" applyBorder="1" applyAlignment="1">
      <alignment horizontal="center" vertical="center" textRotation="90"/>
    </xf>
    <xf numFmtId="0" fontId="48" fillId="14" borderId="43" xfId="0" applyFont="1" applyFill="1" applyBorder="1" applyAlignment="1">
      <alignment horizontal="center" vertical="center"/>
    </xf>
    <xf numFmtId="0" fontId="48" fillId="14" borderId="44" xfId="0" applyFont="1" applyFill="1" applyBorder="1" applyAlignment="1">
      <alignment horizontal="center" vertical="center"/>
    </xf>
    <xf numFmtId="0" fontId="48" fillId="14" borderId="46" xfId="0" applyFont="1" applyFill="1" applyBorder="1" applyAlignment="1">
      <alignment horizontal="center" vertical="center"/>
    </xf>
    <xf numFmtId="0" fontId="48" fillId="14" borderId="45" xfId="0" applyFont="1" applyFill="1" applyBorder="1" applyAlignment="1">
      <alignment horizontal="center" vertical="center"/>
    </xf>
    <xf numFmtId="0" fontId="48" fillId="14" borderId="47" xfId="0" applyFont="1" applyFill="1" applyBorder="1" applyAlignment="1">
      <alignment horizontal="center" vertical="center"/>
    </xf>
    <xf numFmtId="0" fontId="55" fillId="34" borderId="15" xfId="0" applyFont="1" applyFill="1" applyBorder="1" applyAlignment="1">
      <alignment horizontal="left" wrapText="1"/>
    </xf>
    <xf numFmtId="0" fontId="0" fillId="34" borderId="16" xfId="0" applyFill="1" applyBorder="1" applyAlignment="1">
      <alignment/>
    </xf>
    <xf numFmtId="0" fontId="48" fillId="34" borderId="23" xfId="0" applyFont="1" applyFill="1" applyBorder="1" applyAlignment="1" applyProtection="1">
      <alignment horizontal="center" vertical="center"/>
      <protection locked="0"/>
    </xf>
    <xf numFmtId="0" fontId="48" fillId="34" borderId="17" xfId="0" applyFont="1" applyFill="1" applyBorder="1" applyAlignment="1" applyProtection="1">
      <alignment horizontal="center" vertical="center"/>
      <protection locked="0"/>
    </xf>
    <xf numFmtId="174" fontId="48" fillId="34" borderId="17" xfId="0" applyNumberFormat="1" applyFont="1" applyFill="1" applyBorder="1" applyAlignment="1" applyProtection="1">
      <alignment horizontal="center" vertical="center"/>
      <protection locked="0"/>
    </xf>
    <xf numFmtId="174" fontId="48" fillId="34" borderId="19" xfId="0" applyNumberFormat="1" applyFont="1" applyFill="1" applyBorder="1" applyAlignment="1" applyProtection="1">
      <alignment horizontal="center" vertical="center"/>
      <protection locked="0"/>
    </xf>
    <xf numFmtId="0" fontId="48" fillId="34" borderId="23" xfId="0" applyNumberFormat="1" applyFont="1" applyFill="1" applyBorder="1" applyAlignment="1">
      <alignment vertical="center"/>
    </xf>
    <xf numFmtId="0" fontId="48" fillId="34" borderId="17" xfId="0" applyNumberFormat="1" applyFont="1" applyFill="1" applyBorder="1" applyAlignment="1">
      <alignment vertical="center"/>
    </xf>
    <xf numFmtId="0" fontId="38" fillId="34" borderId="18" xfId="0" applyFont="1" applyFill="1" applyBorder="1" applyAlignment="1">
      <alignment vertical="center"/>
    </xf>
    <xf numFmtId="0" fontId="38" fillId="34" borderId="19" xfId="0" applyFont="1" applyFill="1" applyBorder="1" applyAlignment="1">
      <alignment vertical="center"/>
    </xf>
    <xf numFmtId="0" fontId="48" fillId="34" borderId="20" xfId="0" applyNumberFormat="1" applyFont="1" applyFill="1" applyBorder="1" applyAlignment="1">
      <alignment vertical="center"/>
    </xf>
    <xf numFmtId="179" fontId="38" fillId="34" borderId="19" xfId="0" applyNumberFormat="1" applyFont="1" applyFill="1" applyBorder="1" applyAlignment="1">
      <alignment vertical="center"/>
    </xf>
    <xf numFmtId="179" fontId="51" fillId="34" borderId="23" xfId="0" applyNumberFormat="1" applyFont="1" applyFill="1" applyBorder="1" applyAlignment="1">
      <alignment vertical="center"/>
    </xf>
    <xf numFmtId="0" fontId="38" fillId="34" borderId="17" xfId="0" applyFont="1" applyFill="1" applyBorder="1" applyAlignment="1">
      <alignment vertical="center"/>
    </xf>
    <xf numFmtId="179" fontId="38" fillId="34" borderId="16" xfId="0" applyNumberFormat="1" applyFont="1" applyFill="1" applyBorder="1" applyAlignment="1">
      <alignment vertical="center"/>
    </xf>
    <xf numFmtId="0" fontId="38" fillId="34" borderId="16" xfId="0" applyFont="1" applyFill="1" applyBorder="1" applyAlignment="1">
      <alignment vertical="center"/>
    </xf>
    <xf numFmtId="0" fontId="52" fillId="34" borderId="15" xfId="0" applyFont="1" applyFill="1" applyBorder="1" applyAlignment="1">
      <alignment vertical="center"/>
    </xf>
    <xf numFmtId="0" fontId="38" fillId="34" borderId="16" xfId="0" applyNumberFormat="1" applyFont="1" applyFill="1" applyBorder="1" applyAlignment="1" applyProtection="1">
      <alignment horizontal="center" vertical="center"/>
      <protection locked="0"/>
    </xf>
    <xf numFmtId="179" fontId="53" fillId="34" borderId="32" xfId="0" applyNumberFormat="1" applyFont="1" applyFill="1" applyBorder="1" applyAlignment="1">
      <alignment vertical="center"/>
    </xf>
    <xf numFmtId="0" fontId="50" fillId="34" borderId="16" xfId="0" applyFont="1" applyFill="1" applyBorder="1" applyAlignment="1">
      <alignment horizontal="center" vertical="center"/>
    </xf>
    <xf numFmtId="0" fontId="54" fillId="34" borderId="32" xfId="0" applyFont="1" applyFill="1" applyBorder="1" applyAlignment="1">
      <alignment horizontal="center" vertical="center"/>
    </xf>
    <xf numFmtId="0" fontId="48" fillId="34" borderId="20" xfId="0" applyFont="1" applyFill="1" applyBorder="1" applyAlignment="1">
      <alignment vertical="center"/>
    </xf>
    <xf numFmtId="0" fontId="48" fillId="34" borderId="17" xfId="0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D21"/>
  <sheetViews>
    <sheetView tabSelected="1" zoomScale="90" zoomScaleNormal="90" workbookViewId="0" topLeftCell="A1">
      <pane xSplit="2" ySplit="4" topLeftCell="AJ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0" sqref="A10:IV10"/>
    </sheetView>
  </sheetViews>
  <sheetFormatPr defaultColWidth="9.140625" defaultRowHeight="15"/>
  <cols>
    <col min="1" max="1" width="19.7109375" style="1" customWidth="1"/>
    <col min="2" max="2" width="8.28125" style="1" customWidth="1"/>
    <col min="3" max="3" width="5.00390625" style="1" customWidth="1"/>
    <col min="4" max="4" width="3.00390625" style="1" bestFit="1" customWidth="1"/>
    <col min="5" max="6" width="3.00390625" style="1" customWidth="1"/>
    <col min="7" max="8" width="3.00390625" style="1" bestFit="1" customWidth="1"/>
    <col min="9" max="9" width="5.7109375" style="1" customWidth="1"/>
    <col min="10" max="10" width="6.00390625" style="1" bestFit="1" customWidth="1"/>
    <col min="11" max="11" width="3.00390625" style="1" bestFit="1" customWidth="1"/>
    <col min="12" max="14" width="3.00390625" style="1" customWidth="1"/>
    <col min="15" max="15" width="3.00390625" style="1" bestFit="1" customWidth="1"/>
    <col min="16" max="16" width="3.140625" style="1" customWidth="1"/>
    <col min="17" max="17" width="5.7109375" style="1" customWidth="1"/>
    <col min="18" max="18" width="6.00390625" style="1" bestFit="1" customWidth="1"/>
    <col min="19" max="19" width="3.00390625" style="1" bestFit="1" customWidth="1"/>
    <col min="20" max="22" width="3.00390625" style="1" customWidth="1"/>
    <col min="23" max="24" width="3.00390625" style="1" bestFit="1" customWidth="1"/>
    <col min="25" max="26" width="5.7109375" style="1" customWidth="1"/>
    <col min="27" max="27" width="3.00390625" style="1" bestFit="1" customWidth="1"/>
    <col min="28" max="30" width="3.00390625" style="1" customWidth="1"/>
    <col min="31" max="32" width="3.00390625" style="1" bestFit="1" customWidth="1"/>
    <col min="33" max="33" width="5.7109375" style="1" customWidth="1"/>
    <col min="34" max="34" width="6.00390625" style="1" bestFit="1" customWidth="1"/>
    <col min="35" max="35" width="3.00390625" style="1" bestFit="1" customWidth="1"/>
    <col min="36" max="38" width="3.00390625" style="1" customWidth="1"/>
    <col min="39" max="40" width="3.00390625" style="1" bestFit="1" customWidth="1"/>
    <col min="41" max="41" width="5.7109375" style="1" customWidth="1"/>
    <col min="42" max="42" width="6.00390625" style="1" bestFit="1" customWidth="1"/>
    <col min="43" max="52" width="5.140625" style="1" customWidth="1"/>
    <col min="53" max="53" width="7.140625" style="1" customWidth="1"/>
    <col min="54" max="61" width="5.140625" style="1" customWidth="1"/>
    <col min="62" max="62" width="6.00390625" style="1" customWidth="1"/>
    <col min="63" max="66" width="5.140625" style="1" customWidth="1"/>
    <col min="67" max="67" width="7.00390625" style="1" customWidth="1"/>
    <col min="68" max="68" width="5.00390625" style="116" customWidth="1"/>
    <col min="69" max="69" width="6.140625" style="10" customWidth="1"/>
    <col min="70" max="70" width="9.7109375" style="1" customWidth="1"/>
    <col min="71" max="71" width="6.421875" style="1" customWidth="1"/>
    <col min="72" max="72" width="7.8515625" style="10" customWidth="1"/>
    <col min="73" max="73" width="9.57421875" style="1" bestFit="1" customWidth="1"/>
    <col min="74" max="74" width="18.421875" style="1" customWidth="1"/>
    <col min="75" max="75" width="11.8515625" style="1" customWidth="1"/>
    <col min="76" max="16384" width="9.140625" style="1" customWidth="1"/>
  </cols>
  <sheetData>
    <row r="1" spans="2:72" ht="12.75">
      <c r="B1" s="6">
        <v>43140</v>
      </c>
      <c r="V1" s="4" t="s">
        <v>9</v>
      </c>
      <c r="W1" s="169">
        <v>1</v>
      </c>
      <c r="X1" s="169"/>
      <c r="Y1" s="169"/>
      <c r="AB1" s="4" t="s">
        <v>10</v>
      </c>
      <c r="AC1" s="180">
        <f>7/32</f>
        <v>0.21875</v>
      </c>
      <c r="AD1" s="180"/>
      <c r="AJ1" s="4"/>
      <c r="AK1" s="180"/>
      <c r="AL1" s="180"/>
      <c r="AR1" s="4"/>
      <c r="AS1" s="5"/>
      <c r="AT1" s="5"/>
      <c r="AV1" s="4"/>
      <c r="AW1" s="5"/>
      <c r="AX1" s="5"/>
      <c r="AZ1" s="4"/>
      <c r="BA1" s="5"/>
      <c r="BB1" s="5"/>
      <c r="BD1" s="4"/>
      <c r="BE1" s="4"/>
      <c r="BF1" s="7"/>
      <c r="BH1" s="4"/>
      <c r="BI1" s="4"/>
      <c r="BJ1" s="9"/>
      <c r="BR1" s="13"/>
      <c r="BS1" s="14" t="s">
        <v>32</v>
      </c>
      <c r="BT1" s="11"/>
    </row>
    <row r="2" spans="1:71" ht="20.25" customHeight="1" thickBot="1">
      <c r="A2" s="3" t="s">
        <v>48</v>
      </c>
      <c r="B2" s="3" t="s">
        <v>31</v>
      </c>
      <c r="C2" s="1">
        <v>4</v>
      </c>
      <c r="D2" s="1">
        <v>1</v>
      </c>
      <c r="E2" s="1">
        <v>1</v>
      </c>
      <c r="F2" s="1">
        <v>1</v>
      </c>
      <c r="G2" s="1">
        <v>1</v>
      </c>
      <c r="H2" s="8" t="s">
        <v>26</v>
      </c>
      <c r="I2" s="1">
        <v>1</v>
      </c>
      <c r="J2" s="1">
        <v>1</v>
      </c>
      <c r="K2" s="1">
        <v>1</v>
      </c>
      <c r="L2" s="1">
        <v>1</v>
      </c>
      <c r="M2" s="1">
        <v>1</v>
      </c>
      <c r="N2" s="1">
        <v>1</v>
      </c>
      <c r="O2" s="1">
        <v>1</v>
      </c>
      <c r="P2" s="8" t="s">
        <v>26</v>
      </c>
      <c r="Q2" s="1">
        <v>1</v>
      </c>
      <c r="R2" s="1">
        <v>1</v>
      </c>
      <c r="S2" s="1">
        <v>2</v>
      </c>
      <c r="T2" s="1">
        <v>1</v>
      </c>
      <c r="U2" s="1">
        <v>1</v>
      </c>
      <c r="V2" s="1">
        <v>1</v>
      </c>
      <c r="W2" s="1">
        <v>1</v>
      </c>
      <c r="X2" s="8" t="s">
        <v>26</v>
      </c>
      <c r="Y2" s="1">
        <v>1</v>
      </c>
      <c r="Z2" s="1">
        <v>1</v>
      </c>
      <c r="AA2" s="1">
        <v>3</v>
      </c>
      <c r="AB2" s="1">
        <v>1</v>
      </c>
      <c r="AC2" s="1">
        <v>1</v>
      </c>
      <c r="AD2" s="1">
        <v>1</v>
      </c>
      <c r="AE2" s="1">
        <v>1</v>
      </c>
      <c r="AF2" s="8" t="s">
        <v>26</v>
      </c>
      <c r="AG2" s="1">
        <v>2</v>
      </c>
      <c r="AH2" s="1">
        <v>1</v>
      </c>
      <c r="AI2" s="1">
        <v>3</v>
      </c>
      <c r="AJ2" s="1">
        <v>1</v>
      </c>
      <c r="AK2" s="1">
        <v>1</v>
      </c>
      <c r="AL2" s="1">
        <v>1</v>
      </c>
      <c r="AM2" s="1">
        <v>1</v>
      </c>
      <c r="AN2" s="8" t="s">
        <v>26</v>
      </c>
      <c r="AO2" s="1">
        <v>5</v>
      </c>
      <c r="AP2" s="1">
        <v>1</v>
      </c>
      <c r="BS2" s="12">
        <v>5</v>
      </c>
    </row>
    <row r="3" spans="1:75" ht="13.5" thickBot="1">
      <c r="A3" s="181" t="s">
        <v>0</v>
      </c>
      <c r="B3" s="183" t="s">
        <v>1</v>
      </c>
      <c r="C3" s="185" t="s">
        <v>49</v>
      </c>
      <c r="D3" s="186"/>
      <c r="E3" s="186"/>
      <c r="F3" s="186"/>
      <c r="G3" s="186"/>
      <c r="H3" s="186"/>
      <c r="I3" s="187"/>
      <c r="J3" s="188"/>
      <c r="K3" s="185" t="s">
        <v>50</v>
      </c>
      <c r="L3" s="189"/>
      <c r="M3" s="186"/>
      <c r="N3" s="186"/>
      <c r="O3" s="186"/>
      <c r="P3" s="186"/>
      <c r="Q3" s="187"/>
      <c r="R3" s="188"/>
      <c r="S3" s="170" t="s">
        <v>51</v>
      </c>
      <c r="T3" s="171"/>
      <c r="U3" s="172"/>
      <c r="V3" s="172"/>
      <c r="W3" s="172"/>
      <c r="X3" s="172"/>
      <c r="Y3" s="173"/>
      <c r="Z3" s="174"/>
      <c r="AA3" s="170" t="s">
        <v>52</v>
      </c>
      <c r="AB3" s="171"/>
      <c r="AC3" s="172"/>
      <c r="AD3" s="172"/>
      <c r="AE3" s="172"/>
      <c r="AF3" s="172"/>
      <c r="AG3" s="173"/>
      <c r="AH3" s="174"/>
      <c r="AI3" s="170" t="s">
        <v>53</v>
      </c>
      <c r="AJ3" s="171"/>
      <c r="AK3" s="172"/>
      <c r="AL3" s="172"/>
      <c r="AM3" s="172"/>
      <c r="AN3" s="172"/>
      <c r="AO3" s="173"/>
      <c r="AP3" s="174"/>
      <c r="AQ3" s="175" t="str">
        <f>C3</f>
        <v>Л.р. № 1 (СМО #1or#2)</v>
      </c>
      <c r="AR3" s="176"/>
      <c r="AS3" s="176"/>
      <c r="AT3" s="179"/>
      <c r="AU3" s="175" t="str">
        <f>K3</f>
        <v>Л.р. № 2 (СМО #1or#3)</v>
      </c>
      <c r="AV3" s="176"/>
      <c r="AW3" s="176"/>
      <c r="AX3" s="177"/>
      <c r="AY3" s="178" t="str">
        <f>S3</f>
        <v>Л.р. № 3 (СММ #5)</v>
      </c>
      <c r="AZ3" s="176"/>
      <c r="BA3" s="176"/>
      <c r="BB3" s="179"/>
      <c r="BC3" s="175" t="str">
        <f>AA3</f>
        <v>Л.р. № 4 (СММ #6)</v>
      </c>
      <c r="BD3" s="176"/>
      <c r="BE3" s="176"/>
      <c r="BF3" s="177"/>
      <c r="BG3" s="175" t="str">
        <f>AI3</f>
        <v>Л.р. № 5 (СММ #7)</v>
      </c>
      <c r="BH3" s="176"/>
      <c r="BI3" s="176"/>
      <c r="BJ3" s="177"/>
      <c r="BK3" s="50"/>
      <c r="BL3" s="51"/>
      <c r="BM3" s="51"/>
      <c r="BN3" s="52"/>
      <c r="BO3" s="53"/>
      <c r="BP3" s="117"/>
      <c r="BQ3" s="55"/>
      <c r="BR3" s="57"/>
      <c r="BS3" s="53"/>
      <c r="BT3" s="60"/>
      <c r="BU3" s="62"/>
      <c r="BV3" s="63"/>
      <c r="BW3" s="64"/>
    </row>
    <row r="4" spans="1:82" ht="69" customHeight="1" thickBot="1">
      <c r="A4" s="182"/>
      <c r="B4" s="184"/>
      <c r="C4" s="38" t="s">
        <v>22</v>
      </c>
      <c r="D4" s="16" t="s">
        <v>2</v>
      </c>
      <c r="E4" s="16" t="s">
        <v>6</v>
      </c>
      <c r="F4" s="16" t="s">
        <v>7</v>
      </c>
      <c r="G4" s="16" t="s">
        <v>8</v>
      </c>
      <c r="H4" s="16" t="s">
        <v>3</v>
      </c>
      <c r="I4" s="17" t="s">
        <v>4</v>
      </c>
      <c r="J4" s="39" t="s">
        <v>5</v>
      </c>
      <c r="K4" s="38" t="s">
        <v>23</v>
      </c>
      <c r="L4" s="16" t="s">
        <v>2</v>
      </c>
      <c r="M4" s="16" t="s">
        <v>6</v>
      </c>
      <c r="N4" s="16" t="s">
        <v>7</v>
      </c>
      <c r="O4" s="16" t="s">
        <v>8</v>
      </c>
      <c r="P4" s="16" t="s">
        <v>3</v>
      </c>
      <c r="Q4" s="17" t="s">
        <v>4</v>
      </c>
      <c r="R4" s="18" t="s">
        <v>5</v>
      </c>
      <c r="S4" s="38" t="s">
        <v>24</v>
      </c>
      <c r="T4" s="16" t="s">
        <v>2</v>
      </c>
      <c r="U4" s="16" t="s">
        <v>6</v>
      </c>
      <c r="V4" s="16" t="s">
        <v>7</v>
      </c>
      <c r="W4" s="16" t="s">
        <v>8</v>
      </c>
      <c r="X4" s="16" t="s">
        <v>3</v>
      </c>
      <c r="Y4" s="17" t="s">
        <v>4</v>
      </c>
      <c r="Z4" s="18" t="s">
        <v>5</v>
      </c>
      <c r="AA4" s="38" t="s">
        <v>25</v>
      </c>
      <c r="AB4" s="15" t="s">
        <v>2</v>
      </c>
      <c r="AC4" s="16" t="s">
        <v>6</v>
      </c>
      <c r="AD4" s="16" t="s">
        <v>7</v>
      </c>
      <c r="AE4" s="16" t="s">
        <v>8</v>
      </c>
      <c r="AF4" s="16" t="s">
        <v>3</v>
      </c>
      <c r="AG4" s="17" t="s">
        <v>4</v>
      </c>
      <c r="AH4" s="18" t="s">
        <v>5</v>
      </c>
      <c r="AI4" s="38" t="s">
        <v>25</v>
      </c>
      <c r="AJ4" s="15" t="s">
        <v>2</v>
      </c>
      <c r="AK4" s="16" t="s">
        <v>6</v>
      </c>
      <c r="AL4" s="16" t="s">
        <v>7</v>
      </c>
      <c r="AM4" s="16" t="s">
        <v>8</v>
      </c>
      <c r="AN4" s="16" t="s">
        <v>3</v>
      </c>
      <c r="AO4" s="17" t="s">
        <v>4</v>
      </c>
      <c r="AP4" s="18" t="s">
        <v>5</v>
      </c>
      <c r="AQ4" s="47" t="s">
        <v>11</v>
      </c>
      <c r="AR4" s="20" t="s">
        <v>12</v>
      </c>
      <c r="AS4" s="20" t="s">
        <v>13</v>
      </c>
      <c r="AT4" s="41" t="s">
        <v>14</v>
      </c>
      <c r="AU4" s="47" t="s">
        <v>11</v>
      </c>
      <c r="AV4" s="20" t="s">
        <v>12</v>
      </c>
      <c r="AW4" s="20" t="s">
        <v>13</v>
      </c>
      <c r="AX4" s="21" t="s">
        <v>14</v>
      </c>
      <c r="AY4" s="19" t="s">
        <v>11</v>
      </c>
      <c r="AZ4" s="20" t="s">
        <v>12</v>
      </c>
      <c r="BA4" s="20" t="s">
        <v>13</v>
      </c>
      <c r="BB4" s="41" t="s">
        <v>14</v>
      </c>
      <c r="BC4" s="47" t="s">
        <v>11</v>
      </c>
      <c r="BD4" s="20" t="s">
        <v>12</v>
      </c>
      <c r="BE4" s="20" t="s">
        <v>13</v>
      </c>
      <c r="BF4" s="21" t="s">
        <v>14</v>
      </c>
      <c r="BG4" s="47" t="s">
        <v>11</v>
      </c>
      <c r="BH4" s="20" t="s">
        <v>12</v>
      </c>
      <c r="BI4" s="20" t="s">
        <v>13</v>
      </c>
      <c r="BJ4" s="21" t="s">
        <v>14</v>
      </c>
      <c r="BK4" s="43" t="s">
        <v>15</v>
      </c>
      <c r="BL4" s="44" t="s">
        <v>16</v>
      </c>
      <c r="BM4" s="44" t="s">
        <v>17</v>
      </c>
      <c r="BN4" s="45" t="s">
        <v>18</v>
      </c>
      <c r="BO4" s="22" t="s">
        <v>19</v>
      </c>
      <c r="BP4" s="118" t="s">
        <v>54</v>
      </c>
      <c r="BQ4" s="23" t="s">
        <v>14</v>
      </c>
      <c r="BR4" s="58" t="s">
        <v>27</v>
      </c>
      <c r="BS4" s="22" t="s">
        <v>20</v>
      </c>
      <c r="BT4" s="54" t="s">
        <v>21</v>
      </c>
      <c r="BU4" s="65" t="s">
        <v>28</v>
      </c>
      <c r="BV4" s="67" t="s">
        <v>30</v>
      </c>
      <c r="BW4" s="56" t="s">
        <v>29</v>
      </c>
      <c r="BX4" s="2"/>
      <c r="BY4" s="2"/>
      <c r="BZ4" s="2"/>
      <c r="CA4" s="2"/>
      <c r="CB4" s="2"/>
      <c r="CC4" s="2"/>
      <c r="CD4" s="2"/>
    </row>
    <row r="5" spans="1:76" s="114" customFormat="1" ht="26.25" customHeight="1" thickBot="1">
      <c r="A5" s="91" t="s">
        <v>36</v>
      </c>
      <c r="B5" s="92">
        <v>1</v>
      </c>
      <c r="C5" s="93">
        <v>1</v>
      </c>
      <c r="D5" s="94">
        <v>1</v>
      </c>
      <c r="E5" s="94">
        <v>1</v>
      </c>
      <c r="F5" s="94">
        <v>1</v>
      </c>
      <c r="G5" s="94">
        <v>1</v>
      </c>
      <c r="H5" s="94">
        <v>1</v>
      </c>
      <c r="I5" s="95">
        <v>43147</v>
      </c>
      <c r="J5" s="96">
        <v>43147</v>
      </c>
      <c r="K5" s="93">
        <v>1</v>
      </c>
      <c r="L5" s="94">
        <v>1</v>
      </c>
      <c r="M5" s="94">
        <v>1</v>
      </c>
      <c r="N5" s="94">
        <v>1</v>
      </c>
      <c r="O5" s="94">
        <v>1</v>
      </c>
      <c r="P5" s="94">
        <v>1</v>
      </c>
      <c r="Q5" s="95">
        <v>43147</v>
      </c>
      <c r="R5" s="96">
        <v>43147</v>
      </c>
      <c r="S5" s="93">
        <v>1</v>
      </c>
      <c r="T5" s="94">
        <v>1</v>
      </c>
      <c r="U5" s="94">
        <v>1</v>
      </c>
      <c r="V5" s="94">
        <v>1</v>
      </c>
      <c r="W5" s="94">
        <v>1</v>
      </c>
      <c r="X5" s="94">
        <v>1</v>
      </c>
      <c r="Y5" s="95">
        <v>43164</v>
      </c>
      <c r="Z5" s="96">
        <v>43164</v>
      </c>
      <c r="AA5" s="93">
        <v>1</v>
      </c>
      <c r="AB5" s="94">
        <v>1</v>
      </c>
      <c r="AC5" s="94">
        <v>1</v>
      </c>
      <c r="AD5" s="94">
        <v>1</v>
      </c>
      <c r="AE5" s="94">
        <v>1</v>
      </c>
      <c r="AF5" s="94">
        <v>1</v>
      </c>
      <c r="AG5" s="95">
        <v>43171</v>
      </c>
      <c r="AH5" s="96">
        <v>43171</v>
      </c>
      <c r="AI5" s="93">
        <v>1</v>
      </c>
      <c r="AJ5" s="94">
        <v>1</v>
      </c>
      <c r="AK5" s="94">
        <v>1</v>
      </c>
      <c r="AL5" s="94">
        <v>1</v>
      </c>
      <c r="AM5" s="94">
        <v>1</v>
      </c>
      <c r="AN5" s="94">
        <v>1</v>
      </c>
      <c r="AO5" s="95">
        <v>43196</v>
      </c>
      <c r="AP5" s="96">
        <v>43196</v>
      </c>
      <c r="AQ5" s="97">
        <f aca="true" t="shared" si="0" ref="AQ5:AQ10">IF(ISBLANK(I5),"",$W$1*SUMPRODUCT(C$2:G$2,C5:G5)*H5)</f>
        <v>8</v>
      </c>
      <c r="AR5" s="98">
        <f aca="true" t="shared" si="1" ref="AR5:AR10">IF(ISBLANK(I5),"",MAX(0,$AC$1*INT((11-INT((I5-$B$1)/7+1)))))</f>
        <v>1.96875</v>
      </c>
      <c r="AS5" s="98">
        <f aca="true" t="shared" si="2" ref="AS5:AS10">IF(ISBLANK(J5),"",MAX(0,$AC$1*INT((11-INT((J5-$B$1)/7+1)))))</f>
        <v>1.96875</v>
      </c>
      <c r="AT5" s="99">
        <f aca="true" t="shared" si="3" ref="AT5:AT10">IF(ISBLANK(I5),,I$2)+IF(ISBLANK(J5),,J$2)+SUM(AQ5:AS5)</f>
        <v>13.9375</v>
      </c>
      <c r="AU5" s="97">
        <f aca="true" t="shared" si="4" ref="AU5:AU10">IF(ISBLANK(Q5),"",$W$1*SUMPRODUCT(K$2:O$2,K5:O5)*P5)</f>
        <v>5</v>
      </c>
      <c r="AV5" s="98">
        <f aca="true" t="shared" si="5" ref="AV5:AV10">IF(ISBLANK(Q5),"",MAX(0,$AC$1*INT((11-INT((Q5-$B$1)/7+1)))))</f>
        <v>1.96875</v>
      </c>
      <c r="AW5" s="98">
        <f aca="true" t="shared" si="6" ref="AW5:AW10">IF(ISBLANK(R5),"",MAX(0,$AC$1*INT((11-INT((R5-$B$1)/7+1)))))</f>
        <v>1.96875</v>
      </c>
      <c r="AX5" s="100">
        <f aca="true" t="shared" si="7" ref="AX5:AX10">IF(ISBLANK(Q5),,Q$2)+IF(ISBLANK(R5),,R$2)+SUM(AU5:AW5)</f>
        <v>10.9375</v>
      </c>
      <c r="AY5" s="101">
        <f aca="true" t="shared" si="8" ref="AY5:AY10">IF(ISBLANK(Y5),"",$W$1*SUMPRODUCT(S$2:W$2,S5:W5)*X5)</f>
        <v>6</v>
      </c>
      <c r="AZ5" s="98">
        <f aca="true" t="shared" si="9" ref="AZ5:AZ10">IF(ISBLANK(Y5),"",MAX(0,$AC$1*INT((11-INT((Y5-$B$1)/7+1)))))</f>
        <v>1.53125</v>
      </c>
      <c r="BA5" s="98">
        <f aca="true" t="shared" si="10" ref="BA5:BA10">IF(ISBLANK(Z5),"",MAX(0,$AC$1*INT((11-INT((Z5-$B$1)/7+1)))))</f>
        <v>1.53125</v>
      </c>
      <c r="BB5" s="99">
        <f aca="true" t="shared" si="11" ref="BB5:BB10">IF(ISBLANK(Y5),,Y$2)+IF(ISBLANK(Z5),,Z$2)+SUM(AY5:BA5)</f>
        <v>11.0625</v>
      </c>
      <c r="BC5" s="97">
        <f aca="true" t="shared" si="12" ref="BC5:BC10">IF(ISBLANK(AG5),"",$W$1*SUMPRODUCT(AA$2:AE$2,AA5:AE5)*AF5)</f>
        <v>7</v>
      </c>
      <c r="BD5" s="98">
        <f aca="true" t="shared" si="13" ref="BD5:BD10">IF(ISBLANK(AG5),"",MAX(0,$AC$1*INT((11-INT((AG5-$B$1)/7+1)))))</f>
        <v>1.3125</v>
      </c>
      <c r="BE5" s="98">
        <f aca="true" t="shared" si="14" ref="BE5:BE10">IF(ISBLANK(AH5),"",MAX(0,$AC$1*INT((11-INT((AH5-$B$1)/7+1)))))</f>
        <v>1.3125</v>
      </c>
      <c r="BF5" s="100">
        <f aca="true" t="shared" si="15" ref="BF5:BF10">IF(ISBLANK(AG5),,AG$2)+IF(ISBLANK(AH5),,AH$2)+SUM(BC5:BE5)</f>
        <v>12.625</v>
      </c>
      <c r="BG5" s="97">
        <f aca="true" t="shared" si="16" ref="BG5:BG10">IF(ISBLANK(AO5),"",$W$1*SUMPRODUCT(AI$2:AM$2,AI5:AM5)*AN5)</f>
        <v>7</v>
      </c>
      <c r="BH5" s="98">
        <f aca="true" t="shared" si="17" ref="BH5:BH10">IF(ISBLANK(AO5),"",MAX(0,$AC$1*INT((11-INT((AO5-$B$1)/7+1)))))</f>
        <v>0.4375</v>
      </c>
      <c r="BI5" s="98">
        <f aca="true" t="shared" si="18" ref="BI5:BI10">IF(ISBLANK(AP5),"",MAX(0,$AC$1*INT((11-INT((AP5-$B$1)/7+1)))))</f>
        <v>0.4375</v>
      </c>
      <c r="BJ5" s="102">
        <f aca="true" t="shared" si="19" ref="BJ5:BJ10">IF(ISBLANK(AO5),,AO$2)+IF(ISBLANK(AP5),,AP$2)+SUM(BG5:BI5)</f>
        <v>13.875</v>
      </c>
      <c r="BK5" s="103">
        <f aca="true" t="shared" si="20" ref="BK5:BK10">N(AT5)+N(AX5)+N(BB5)+N(BF5)+N(BJ5)-SUM(BL5:BN5)</f>
        <v>15</v>
      </c>
      <c r="BL5" s="104">
        <f aca="true" t="shared" si="21" ref="BL5:BL10">N(AQ5)+N(AU5)+N(AY5)+N(BC5)+N(BG5)</f>
        <v>33</v>
      </c>
      <c r="BM5" s="104">
        <f aca="true" t="shared" si="22" ref="BM5:BM10">N(AR5)+N(AV5)+N(AZ5)+N(BD5)+N(BH5)</f>
        <v>7.21875</v>
      </c>
      <c r="BN5" s="100">
        <f aca="true" t="shared" si="23" ref="BN5:BN10">N(AS5)+N(AW5)+N(BA5)+N(BE5)+N(BI5)</f>
        <v>7.21875</v>
      </c>
      <c r="BO5" s="105">
        <f aca="true" t="shared" si="24" ref="BO5:BO10">AT5+AX5+BB5+BF5+BJ5</f>
        <v>62.4375</v>
      </c>
      <c r="BP5" s="106">
        <v>20</v>
      </c>
      <c r="BQ5" s="105">
        <f aca="true" t="shared" si="25" ref="BQ5:BQ10">BO5+BP5</f>
        <v>82.4375</v>
      </c>
      <c r="BR5" s="107" t="str">
        <f>IF(OR(ISBLANK(I5),ISBLANK(J5),ISBLANK(Q5),ISBLANK(R5),ISBLANK(Y5),ISBLANK(Z5),ISBLANK(AG5),ISBLANK(AH5),ISBLANK(BP5),),"","Допуск")</f>
        <v>Допуск</v>
      </c>
      <c r="BS5" s="108">
        <v>1</v>
      </c>
      <c r="BT5" s="109">
        <v>87</v>
      </c>
      <c r="BU5" s="110">
        <f>IF(BR5="","",ROUND(BT5,0))</f>
        <v>87</v>
      </c>
      <c r="BV5" s="111" t="str">
        <f aca="true" t="shared" si="26" ref="BV5:BV10">IF(BU5&lt;&gt;"",GetMarkAF(BU5),"")</f>
        <v>B+</v>
      </c>
      <c r="BW5" s="112" t="str">
        <f aca="true" t="shared" si="27" ref="BW5:BW10">IF(BU5&lt;&gt;"",GetMark25(BU5),"")</f>
        <v>отлично</v>
      </c>
      <c r="BX5" s="113"/>
    </row>
    <row r="6" spans="1:76" s="90" customFormat="1" ht="26.25" customHeight="1" thickBot="1">
      <c r="A6" s="68" t="s">
        <v>37</v>
      </c>
      <c r="B6" s="69">
        <v>1</v>
      </c>
      <c r="C6" s="70">
        <v>1</v>
      </c>
      <c r="D6" s="71">
        <v>1</v>
      </c>
      <c r="E6" s="71">
        <v>1</v>
      </c>
      <c r="F6" s="71">
        <v>1</v>
      </c>
      <c r="G6" s="71">
        <v>1</v>
      </c>
      <c r="H6" s="71">
        <v>1</v>
      </c>
      <c r="I6" s="72">
        <v>43147</v>
      </c>
      <c r="J6" s="73">
        <v>43147</v>
      </c>
      <c r="K6" s="70">
        <v>1</v>
      </c>
      <c r="L6" s="71">
        <v>1</v>
      </c>
      <c r="M6" s="71">
        <v>1</v>
      </c>
      <c r="N6" s="71">
        <v>1</v>
      </c>
      <c r="O6" s="71">
        <v>1</v>
      </c>
      <c r="P6" s="71">
        <v>1</v>
      </c>
      <c r="Q6" s="72">
        <v>43147</v>
      </c>
      <c r="R6" s="73">
        <v>43147</v>
      </c>
      <c r="S6" s="70">
        <v>1</v>
      </c>
      <c r="T6" s="71">
        <v>1</v>
      </c>
      <c r="U6" s="71">
        <v>1</v>
      </c>
      <c r="V6" s="71">
        <v>1</v>
      </c>
      <c r="W6" s="71">
        <v>1</v>
      </c>
      <c r="X6" s="71">
        <v>1</v>
      </c>
      <c r="Y6" s="72">
        <v>43164</v>
      </c>
      <c r="Z6" s="73">
        <v>43164</v>
      </c>
      <c r="AA6" s="70">
        <v>1</v>
      </c>
      <c r="AB6" s="71">
        <v>1</v>
      </c>
      <c r="AC6" s="71">
        <v>1</v>
      </c>
      <c r="AD6" s="71">
        <v>1</v>
      </c>
      <c r="AE6" s="71">
        <v>1</v>
      </c>
      <c r="AF6" s="71">
        <v>1</v>
      </c>
      <c r="AG6" s="72">
        <v>43171</v>
      </c>
      <c r="AH6" s="73">
        <v>43171</v>
      </c>
      <c r="AI6" s="70">
        <v>1</v>
      </c>
      <c r="AJ6" s="71">
        <v>1</v>
      </c>
      <c r="AK6" s="71">
        <v>1</v>
      </c>
      <c r="AL6" s="71">
        <v>1</v>
      </c>
      <c r="AM6" s="71">
        <v>1</v>
      </c>
      <c r="AN6" s="71">
        <v>1</v>
      </c>
      <c r="AO6" s="72">
        <v>43196</v>
      </c>
      <c r="AP6" s="73">
        <v>43196</v>
      </c>
      <c r="AQ6" s="74">
        <f t="shared" si="0"/>
        <v>8</v>
      </c>
      <c r="AR6" s="75">
        <f t="shared" si="1"/>
        <v>1.96875</v>
      </c>
      <c r="AS6" s="75">
        <f t="shared" si="2"/>
        <v>1.96875</v>
      </c>
      <c r="AT6" s="76">
        <f t="shared" si="3"/>
        <v>13.9375</v>
      </c>
      <c r="AU6" s="74">
        <f t="shared" si="4"/>
        <v>5</v>
      </c>
      <c r="AV6" s="75">
        <f t="shared" si="5"/>
        <v>1.96875</v>
      </c>
      <c r="AW6" s="75">
        <f t="shared" si="6"/>
        <v>1.96875</v>
      </c>
      <c r="AX6" s="77">
        <f t="shared" si="7"/>
        <v>10.9375</v>
      </c>
      <c r="AY6" s="78">
        <f t="shared" si="8"/>
        <v>6</v>
      </c>
      <c r="AZ6" s="75">
        <f t="shared" si="9"/>
        <v>1.53125</v>
      </c>
      <c r="BA6" s="75">
        <f t="shared" si="10"/>
        <v>1.53125</v>
      </c>
      <c r="BB6" s="76">
        <f t="shared" si="11"/>
        <v>11.0625</v>
      </c>
      <c r="BC6" s="74">
        <f t="shared" si="12"/>
        <v>7</v>
      </c>
      <c r="BD6" s="75">
        <f t="shared" si="13"/>
        <v>1.3125</v>
      </c>
      <c r="BE6" s="75">
        <f t="shared" si="14"/>
        <v>1.3125</v>
      </c>
      <c r="BF6" s="77">
        <f t="shared" si="15"/>
        <v>12.625</v>
      </c>
      <c r="BG6" s="74">
        <f t="shared" si="16"/>
        <v>7</v>
      </c>
      <c r="BH6" s="75">
        <f t="shared" si="17"/>
        <v>0.4375</v>
      </c>
      <c r="BI6" s="75">
        <f t="shared" si="18"/>
        <v>0.4375</v>
      </c>
      <c r="BJ6" s="79">
        <f t="shared" si="19"/>
        <v>13.875</v>
      </c>
      <c r="BK6" s="80">
        <f t="shared" si="20"/>
        <v>15</v>
      </c>
      <c r="BL6" s="81">
        <f t="shared" si="21"/>
        <v>33</v>
      </c>
      <c r="BM6" s="81">
        <f t="shared" si="22"/>
        <v>7.21875</v>
      </c>
      <c r="BN6" s="77">
        <f t="shared" si="23"/>
        <v>7.21875</v>
      </c>
      <c r="BO6" s="82">
        <f t="shared" si="24"/>
        <v>62.4375</v>
      </c>
      <c r="BP6" s="83">
        <v>20</v>
      </c>
      <c r="BQ6" s="82">
        <f t="shared" si="25"/>
        <v>82.4375</v>
      </c>
      <c r="BR6" s="84" t="str">
        <f aca="true" t="shared" si="28" ref="BR6:BR18">IF(OR(ISBLANK(I6),ISBLANK(J6),ISBLANK(Q6),ISBLANK(R6),ISBLANK(Y6),ISBLANK(Z6),ISBLANK(AG6),ISBLANK(AH6),ISBLANK(BP6),),"","Допуск")</f>
        <v>Допуск</v>
      </c>
      <c r="BS6" s="85">
        <v>1</v>
      </c>
      <c r="BT6" s="86">
        <v>87</v>
      </c>
      <c r="BU6" s="110">
        <f aca="true" t="shared" si="29" ref="BU6:BU19">IF(BR6="","",ROUND(BT6,0))</f>
        <v>87</v>
      </c>
      <c r="BV6" s="87" t="str">
        <f t="shared" si="26"/>
        <v>B+</v>
      </c>
      <c r="BW6" s="88" t="str">
        <f t="shared" si="27"/>
        <v>отлично</v>
      </c>
      <c r="BX6" s="89"/>
    </row>
    <row r="7" spans="1:76" s="114" customFormat="1" ht="26.25" customHeight="1" thickBot="1">
      <c r="A7" s="91" t="s">
        <v>38</v>
      </c>
      <c r="B7" s="92">
        <v>2</v>
      </c>
      <c r="C7" s="93">
        <v>1</v>
      </c>
      <c r="D7" s="94">
        <v>1</v>
      </c>
      <c r="E7" s="94">
        <v>1</v>
      </c>
      <c r="F7" s="94">
        <v>1</v>
      </c>
      <c r="G7" s="94">
        <v>1</v>
      </c>
      <c r="H7" s="94">
        <v>1</v>
      </c>
      <c r="I7" s="95">
        <v>43147</v>
      </c>
      <c r="J7" s="96">
        <v>43147</v>
      </c>
      <c r="K7" s="93">
        <v>1</v>
      </c>
      <c r="L7" s="94">
        <v>1</v>
      </c>
      <c r="M7" s="94">
        <v>1</v>
      </c>
      <c r="N7" s="94">
        <v>1</v>
      </c>
      <c r="O7" s="94">
        <v>1</v>
      </c>
      <c r="P7" s="94">
        <v>1</v>
      </c>
      <c r="Q7" s="95">
        <v>43161</v>
      </c>
      <c r="R7" s="96">
        <v>43161</v>
      </c>
      <c r="S7" s="93">
        <v>1</v>
      </c>
      <c r="T7" s="94">
        <v>1</v>
      </c>
      <c r="U7" s="94">
        <v>1</v>
      </c>
      <c r="V7" s="94">
        <v>1</v>
      </c>
      <c r="W7" s="94">
        <v>1</v>
      </c>
      <c r="X7" s="94">
        <v>1</v>
      </c>
      <c r="Y7" s="95">
        <v>43196</v>
      </c>
      <c r="Z7" s="96">
        <v>43196</v>
      </c>
      <c r="AA7" s="93">
        <v>1</v>
      </c>
      <c r="AB7" s="94">
        <v>1</v>
      </c>
      <c r="AC7" s="94">
        <v>1</v>
      </c>
      <c r="AD7" s="94">
        <v>1</v>
      </c>
      <c r="AE7" s="94">
        <v>1</v>
      </c>
      <c r="AF7" s="94">
        <v>1</v>
      </c>
      <c r="AG7" s="95">
        <v>43197</v>
      </c>
      <c r="AH7" s="96">
        <v>43197</v>
      </c>
      <c r="AI7" s="93">
        <v>1</v>
      </c>
      <c r="AJ7" s="94">
        <v>1</v>
      </c>
      <c r="AK7" s="94">
        <v>1</v>
      </c>
      <c r="AL7" s="94">
        <v>1</v>
      </c>
      <c r="AM7" s="94">
        <v>1</v>
      </c>
      <c r="AN7" s="94">
        <v>1</v>
      </c>
      <c r="AO7" s="95">
        <v>43203</v>
      </c>
      <c r="AP7" s="96">
        <v>43203</v>
      </c>
      <c r="AQ7" s="97">
        <f t="shared" si="0"/>
        <v>8</v>
      </c>
      <c r="AR7" s="98">
        <f t="shared" si="1"/>
        <v>1.96875</v>
      </c>
      <c r="AS7" s="98">
        <f t="shared" si="2"/>
        <v>1.96875</v>
      </c>
      <c r="AT7" s="99">
        <f t="shared" si="3"/>
        <v>13.9375</v>
      </c>
      <c r="AU7" s="97">
        <f t="shared" si="4"/>
        <v>5</v>
      </c>
      <c r="AV7" s="98">
        <f t="shared" si="5"/>
        <v>1.53125</v>
      </c>
      <c r="AW7" s="98">
        <f t="shared" si="6"/>
        <v>1.53125</v>
      </c>
      <c r="AX7" s="100">
        <f t="shared" si="7"/>
        <v>10.0625</v>
      </c>
      <c r="AY7" s="101">
        <f t="shared" si="8"/>
        <v>6</v>
      </c>
      <c r="AZ7" s="98">
        <f t="shared" si="9"/>
        <v>0.4375</v>
      </c>
      <c r="BA7" s="98">
        <f t="shared" si="10"/>
        <v>0.4375</v>
      </c>
      <c r="BB7" s="99">
        <f t="shared" si="11"/>
        <v>8.875</v>
      </c>
      <c r="BC7" s="97">
        <f t="shared" si="12"/>
        <v>7</v>
      </c>
      <c r="BD7" s="98">
        <f t="shared" si="13"/>
        <v>0.4375</v>
      </c>
      <c r="BE7" s="98">
        <f t="shared" si="14"/>
        <v>0.4375</v>
      </c>
      <c r="BF7" s="100">
        <f t="shared" si="15"/>
        <v>10.875</v>
      </c>
      <c r="BG7" s="97">
        <f t="shared" si="16"/>
        <v>7</v>
      </c>
      <c r="BH7" s="98">
        <f t="shared" si="17"/>
        <v>0.21875</v>
      </c>
      <c r="BI7" s="98">
        <f t="shared" si="18"/>
        <v>0.21875</v>
      </c>
      <c r="BJ7" s="102">
        <f t="shared" si="19"/>
        <v>13.4375</v>
      </c>
      <c r="BK7" s="103">
        <f t="shared" si="20"/>
        <v>15</v>
      </c>
      <c r="BL7" s="104">
        <f t="shared" si="21"/>
        <v>33</v>
      </c>
      <c r="BM7" s="104">
        <f t="shared" si="22"/>
        <v>4.59375</v>
      </c>
      <c r="BN7" s="100">
        <f t="shared" si="23"/>
        <v>4.59375</v>
      </c>
      <c r="BO7" s="105">
        <f t="shared" si="24"/>
        <v>57.1875</v>
      </c>
      <c r="BP7" s="106">
        <v>18</v>
      </c>
      <c r="BQ7" s="105">
        <f t="shared" si="25"/>
        <v>75.1875</v>
      </c>
      <c r="BR7" s="107" t="str">
        <f t="shared" si="28"/>
        <v>Допуск</v>
      </c>
      <c r="BS7" s="108"/>
      <c r="BT7" s="109">
        <f>BQ7+IF(AND(NOT(ISBLANK(BS7)),BS7&gt;=0),BS7+$BS$2,0)</f>
        <v>75.1875</v>
      </c>
      <c r="BU7" s="110">
        <f t="shared" si="29"/>
        <v>75</v>
      </c>
      <c r="BV7" s="111" t="str">
        <f t="shared" si="26"/>
        <v>C</v>
      </c>
      <c r="BW7" s="112" t="str">
        <f t="shared" si="27"/>
        <v>хорошо</v>
      </c>
      <c r="BX7" s="113"/>
    </row>
    <row r="8" spans="1:76" s="90" customFormat="1" ht="26.25" customHeight="1" thickBot="1">
      <c r="A8" s="68" t="s">
        <v>45</v>
      </c>
      <c r="B8" s="69">
        <v>2</v>
      </c>
      <c r="C8" s="70">
        <v>1</v>
      </c>
      <c r="D8" s="71">
        <v>1</v>
      </c>
      <c r="E8" s="71">
        <v>1</v>
      </c>
      <c r="F8" s="71">
        <v>1</v>
      </c>
      <c r="G8" s="71">
        <v>1</v>
      </c>
      <c r="H8" s="71">
        <v>1</v>
      </c>
      <c r="I8" s="72">
        <v>43147</v>
      </c>
      <c r="J8" s="73">
        <v>43147</v>
      </c>
      <c r="K8" s="70">
        <v>1</v>
      </c>
      <c r="L8" s="71">
        <v>1</v>
      </c>
      <c r="M8" s="71">
        <v>1</v>
      </c>
      <c r="N8" s="71">
        <v>1</v>
      </c>
      <c r="O8" s="71">
        <v>1</v>
      </c>
      <c r="P8" s="71">
        <v>1</v>
      </c>
      <c r="Q8" s="72">
        <v>43161</v>
      </c>
      <c r="R8" s="73">
        <v>43161</v>
      </c>
      <c r="S8" s="70">
        <v>1</v>
      </c>
      <c r="T8" s="71">
        <v>1</v>
      </c>
      <c r="U8" s="71">
        <v>1</v>
      </c>
      <c r="V8" s="71">
        <v>1</v>
      </c>
      <c r="W8" s="71">
        <v>1</v>
      </c>
      <c r="X8" s="71">
        <v>1</v>
      </c>
      <c r="Y8" s="72">
        <v>43196</v>
      </c>
      <c r="Z8" s="73">
        <v>43196</v>
      </c>
      <c r="AA8" s="70">
        <v>1</v>
      </c>
      <c r="AB8" s="71">
        <v>1</v>
      </c>
      <c r="AC8" s="71">
        <v>1</v>
      </c>
      <c r="AD8" s="71">
        <v>1</v>
      </c>
      <c r="AE8" s="71">
        <v>1</v>
      </c>
      <c r="AF8" s="71">
        <v>1</v>
      </c>
      <c r="AG8" s="72">
        <v>43197</v>
      </c>
      <c r="AH8" s="73">
        <v>43197</v>
      </c>
      <c r="AI8" s="70">
        <v>1</v>
      </c>
      <c r="AJ8" s="71">
        <v>1</v>
      </c>
      <c r="AK8" s="71">
        <v>1</v>
      </c>
      <c r="AL8" s="71">
        <v>1</v>
      </c>
      <c r="AM8" s="71">
        <v>1</v>
      </c>
      <c r="AN8" s="71">
        <v>1</v>
      </c>
      <c r="AO8" s="72">
        <v>43203</v>
      </c>
      <c r="AP8" s="73">
        <v>43203</v>
      </c>
      <c r="AQ8" s="74">
        <f t="shared" si="0"/>
        <v>8</v>
      </c>
      <c r="AR8" s="75">
        <f t="shared" si="1"/>
        <v>1.96875</v>
      </c>
      <c r="AS8" s="75">
        <f t="shared" si="2"/>
        <v>1.96875</v>
      </c>
      <c r="AT8" s="76">
        <f t="shared" si="3"/>
        <v>13.9375</v>
      </c>
      <c r="AU8" s="74">
        <f t="shared" si="4"/>
        <v>5</v>
      </c>
      <c r="AV8" s="75">
        <f t="shared" si="5"/>
        <v>1.53125</v>
      </c>
      <c r="AW8" s="75">
        <f t="shared" si="6"/>
        <v>1.53125</v>
      </c>
      <c r="AX8" s="77">
        <f t="shared" si="7"/>
        <v>10.0625</v>
      </c>
      <c r="AY8" s="78">
        <f t="shared" si="8"/>
        <v>6</v>
      </c>
      <c r="AZ8" s="75">
        <f t="shared" si="9"/>
        <v>0.4375</v>
      </c>
      <c r="BA8" s="75">
        <f t="shared" si="10"/>
        <v>0.4375</v>
      </c>
      <c r="BB8" s="76">
        <f t="shared" si="11"/>
        <v>8.875</v>
      </c>
      <c r="BC8" s="74">
        <f t="shared" si="12"/>
        <v>7</v>
      </c>
      <c r="BD8" s="75">
        <f t="shared" si="13"/>
        <v>0.4375</v>
      </c>
      <c r="BE8" s="75">
        <f t="shared" si="14"/>
        <v>0.4375</v>
      </c>
      <c r="BF8" s="77">
        <f t="shared" si="15"/>
        <v>10.875</v>
      </c>
      <c r="BG8" s="74">
        <f t="shared" si="16"/>
        <v>7</v>
      </c>
      <c r="BH8" s="75">
        <f t="shared" si="17"/>
        <v>0.21875</v>
      </c>
      <c r="BI8" s="75">
        <f t="shared" si="18"/>
        <v>0.21875</v>
      </c>
      <c r="BJ8" s="79">
        <f t="shared" si="19"/>
        <v>13.4375</v>
      </c>
      <c r="BK8" s="80">
        <f t="shared" si="20"/>
        <v>15</v>
      </c>
      <c r="BL8" s="81">
        <f t="shared" si="21"/>
        <v>33</v>
      </c>
      <c r="BM8" s="81">
        <f t="shared" si="22"/>
        <v>4.59375</v>
      </c>
      <c r="BN8" s="77">
        <f t="shared" si="23"/>
        <v>4.59375</v>
      </c>
      <c r="BO8" s="82">
        <f t="shared" si="24"/>
        <v>57.1875</v>
      </c>
      <c r="BP8" s="83">
        <v>18</v>
      </c>
      <c r="BQ8" s="82">
        <f t="shared" si="25"/>
        <v>75.1875</v>
      </c>
      <c r="BR8" s="84" t="str">
        <f t="shared" si="28"/>
        <v>Допуск</v>
      </c>
      <c r="BS8" s="85"/>
      <c r="BT8" s="86">
        <f>BQ8+IF(AND(NOT(ISBLANK(BS8)),BS8&gt;=0),BS8+$BS$2,0)</f>
        <v>75.1875</v>
      </c>
      <c r="BU8" s="110">
        <f t="shared" si="29"/>
        <v>75</v>
      </c>
      <c r="BV8" s="87" t="str">
        <f t="shared" si="26"/>
        <v>C</v>
      </c>
      <c r="BW8" s="88" t="str">
        <f t="shared" si="27"/>
        <v>хорошо</v>
      </c>
      <c r="BX8" s="89"/>
    </row>
    <row r="9" spans="1:76" s="114" customFormat="1" ht="29.25" customHeight="1" thickBot="1">
      <c r="A9" s="91" t="s">
        <v>39</v>
      </c>
      <c r="B9" s="92">
        <v>3</v>
      </c>
      <c r="C9" s="93">
        <v>1</v>
      </c>
      <c r="D9" s="94">
        <v>1</v>
      </c>
      <c r="E9" s="94">
        <v>1</v>
      </c>
      <c r="F9" s="94">
        <v>1</v>
      </c>
      <c r="G9" s="94">
        <v>1</v>
      </c>
      <c r="H9" s="94">
        <v>1</v>
      </c>
      <c r="I9" s="95">
        <v>43197</v>
      </c>
      <c r="J9" s="96">
        <v>43199</v>
      </c>
      <c r="K9" s="93">
        <v>1</v>
      </c>
      <c r="L9" s="94">
        <v>1</v>
      </c>
      <c r="M9" s="94">
        <v>1</v>
      </c>
      <c r="N9" s="94">
        <v>1</v>
      </c>
      <c r="O9" s="94">
        <v>1</v>
      </c>
      <c r="P9" s="94">
        <v>1</v>
      </c>
      <c r="Q9" s="95">
        <v>43197</v>
      </c>
      <c r="R9" s="96">
        <v>43199</v>
      </c>
      <c r="S9" s="93">
        <v>1</v>
      </c>
      <c r="T9" s="94">
        <v>1</v>
      </c>
      <c r="U9" s="94">
        <v>1</v>
      </c>
      <c r="V9" s="94">
        <v>1</v>
      </c>
      <c r="W9" s="94">
        <v>1</v>
      </c>
      <c r="X9" s="94">
        <v>1</v>
      </c>
      <c r="Y9" s="95">
        <v>43204</v>
      </c>
      <c r="Z9" s="96"/>
      <c r="AA9" s="93"/>
      <c r="AB9" s="94"/>
      <c r="AC9" s="94"/>
      <c r="AD9" s="94"/>
      <c r="AE9" s="94"/>
      <c r="AF9" s="94"/>
      <c r="AG9" s="95"/>
      <c r="AH9" s="96"/>
      <c r="AI9" s="93"/>
      <c r="AJ9" s="94"/>
      <c r="AK9" s="94"/>
      <c r="AL9" s="94"/>
      <c r="AM9" s="94"/>
      <c r="AN9" s="94"/>
      <c r="AO9" s="95"/>
      <c r="AP9" s="96"/>
      <c r="AQ9" s="97">
        <f t="shared" si="0"/>
        <v>8</v>
      </c>
      <c r="AR9" s="98">
        <f t="shared" si="1"/>
        <v>0.4375</v>
      </c>
      <c r="AS9" s="98">
        <f t="shared" si="2"/>
        <v>0.4375</v>
      </c>
      <c r="AT9" s="99">
        <f t="shared" si="3"/>
        <v>10.875</v>
      </c>
      <c r="AU9" s="97">
        <f t="shared" si="4"/>
        <v>5</v>
      </c>
      <c r="AV9" s="98">
        <f t="shared" si="5"/>
        <v>0.4375</v>
      </c>
      <c r="AW9" s="98">
        <f t="shared" si="6"/>
        <v>0.4375</v>
      </c>
      <c r="AX9" s="100">
        <f t="shared" si="7"/>
        <v>7.875</v>
      </c>
      <c r="AY9" s="101">
        <f t="shared" si="8"/>
        <v>6</v>
      </c>
      <c r="AZ9" s="98">
        <f t="shared" si="9"/>
        <v>0.21875</v>
      </c>
      <c r="BA9" s="98">
        <f t="shared" si="10"/>
      </c>
      <c r="BB9" s="99">
        <f t="shared" si="11"/>
        <v>7.21875</v>
      </c>
      <c r="BC9" s="97">
        <f t="shared" si="12"/>
      </c>
      <c r="BD9" s="98">
        <f t="shared" si="13"/>
      </c>
      <c r="BE9" s="98">
        <f t="shared" si="14"/>
      </c>
      <c r="BF9" s="100">
        <f t="shared" si="15"/>
        <v>0</v>
      </c>
      <c r="BG9" s="97">
        <f t="shared" si="16"/>
      </c>
      <c r="BH9" s="98">
        <f t="shared" si="17"/>
      </c>
      <c r="BI9" s="98">
        <f t="shared" si="18"/>
      </c>
      <c r="BJ9" s="102">
        <f t="shared" si="19"/>
        <v>0</v>
      </c>
      <c r="BK9" s="103">
        <f t="shared" si="20"/>
        <v>5</v>
      </c>
      <c r="BL9" s="104">
        <f t="shared" si="21"/>
        <v>19</v>
      </c>
      <c r="BM9" s="104">
        <f t="shared" si="22"/>
        <v>1.09375</v>
      </c>
      <c r="BN9" s="100">
        <f t="shared" si="23"/>
        <v>0.875</v>
      </c>
      <c r="BO9" s="105">
        <f t="shared" si="24"/>
        <v>25.96875</v>
      </c>
      <c r="BP9" s="106">
        <v>15</v>
      </c>
      <c r="BQ9" s="105">
        <f t="shared" si="25"/>
        <v>40.96875</v>
      </c>
      <c r="BR9" s="107" t="s">
        <v>27</v>
      </c>
      <c r="BS9" s="108">
        <v>6</v>
      </c>
      <c r="BT9" s="109">
        <f>BQ9+IF(AND(NOT(ISBLANK(BS9)),BS9&gt;=0),BS9+$BS$2,0)</f>
        <v>51.96875</v>
      </c>
      <c r="BU9" s="110">
        <f t="shared" si="29"/>
        <v>52</v>
      </c>
      <c r="BV9" s="111" t="str">
        <f t="shared" si="26"/>
        <v>E</v>
      </c>
      <c r="BW9" s="112" t="str">
        <f t="shared" si="27"/>
        <v>удовлетв.</v>
      </c>
      <c r="BX9" s="113"/>
    </row>
    <row r="10" spans="1:76" s="90" customFormat="1" ht="35.25" customHeight="1" thickBot="1">
      <c r="A10" s="68" t="s">
        <v>44</v>
      </c>
      <c r="B10" s="69">
        <v>3</v>
      </c>
      <c r="C10" s="70">
        <v>1</v>
      </c>
      <c r="D10" s="71">
        <v>1</v>
      </c>
      <c r="E10" s="71">
        <v>1</v>
      </c>
      <c r="F10" s="71">
        <v>1</v>
      </c>
      <c r="G10" s="71">
        <v>1</v>
      </c>
      <c r="H10" s="71">
        <v>1</v>
      </c>
      <c r="I10" s="72">
        <v>43197</v>
      </c>
      <c r="J10" s="73">
        <v>43199</v>
      </c>
      <c r="K10" s="70">
        <v>1</v>
      </c>
      <c r="L10" s="71">
        <v>1</v>
      </c>
      <c r="M10" s="71">
        <v>1</v>
      </c>
      <c r="N10" s="71">
        <v>1</v>
      </c>
      <c r="O10" s="71">
        <v>1</v>
      </c>
      <c r="P10" s="71">
        <v>1</v>
      </c>
      <c r="Q10" s="72">
        <v>43197</v>
      </c>
      <c r="R10" s="73">
        <v>43199</v>
      </c>
      <c r="S10" s="70">
        <v>1</v>
      </c>
      <c r="T10" s="71">
        <v>1</v>
      </c>
      <c r="U10" s="71">
        <v>1</v>
      </c>
      <c r="V10" s="71">
        <v>1</v>
      </c>
      <c r="W10" s="71">
        <v>1</v>
      </c>
      <c r="X10" s="71">
        <v>1</v>
      </c>
      <c r="Y10" s="72">
        <v>43204</v>
      </c>
      <c r="Z10" s="73"/>
      <c r="AA10" s="70"/>
      <c r="AB10" s="71"/>
      <c r="AC10" s="71"/>
      <c r="AD10" s="71"/>
      <c r="AE10" s="71"/>
      <c r="AF10" s="71"/>
      <c r="AG10" s="72"/>
      <c r="AH10" s="73"/>
      <c r="AI10" s="70"/>
      <c r="AJ10" s="71"/>
      <c r="AK10" s="71"/>
      <c r="AL10" s="71"/>
      <c r="AM10" s="71"/>
      <c r="AN10" s="71"/>
      <c r="AO10" s="72"/>
      <c r="AP10" s="73"/>
      <c r="AQ10" s="74">
        <f t="shared" si="0"/>
        <v>8</v>
      </c>
      <c r="AR10" s="75">
        <f t="shared" si="1"/>
        <v>0.4375</v>
      </c>
      <c r="AS10" s="75">
        <f t="shared" si="2"/>
        <v>0.4375</v>
      </c>
      <c r="AT10" s="76">
        <f t="shared" si="3"/>
        <v>10.875</v>
      </c>
      <c r="AU10" s="74">
        <f t="shared" si="4"/>
        <v>5</v>
      </c>
      <c r="AV10" s="75">
        <f t="shared" si="5"/>
        <v>0.4375</v>
      </c>
      <c r="AW10" s="75">
        <f t="shared" si="6"/>
        <v>0.4375</v>
      </c>
      <c r="AX10" s="77">
        <f t="shared" si="7"/>
        <v>7.875</v>
      </c>
      <c r="AY10" s="78">
        <f t="shared" si="8"/>
        <v>6</v>
      </c>
      <c r="AZ10" s="75">
        <f t="shared" si="9"/>
        <v>0.21875</v>
      </c>
      <c r="BA10" s="75">
        <f t="shared" si="10"/>
      </c>
      <c r="BB10" s="76">
        <f t="shared" si="11"/>
        <v>7.21875</v>
      </c>
      <c r="BC10" s="74">
        <f t="shared" si="12"/>
      </c>
      <c r="BD10" s="75">
        <f t="shared" si="13"/>
      </c>
      <c r="BE10" s="75">
        <f t="shared" si="14"/>
      </c>
      <c r="BF10" s="77">
        <f t="shared" si="15"/>
        <v>0</v>
      </c>
      <c r="BG10" s="74">
        <f t="shared" si="16"/>
      </c>
      <c r="BH10" s="75">
        <f t="shared" si="17"/>
      </c>
      <c r="BI10" s="75">
        <f t="shared" si="18"/>
      </c>
      <c r="BJ10" s="79">
        <f t="shared" si="19"/>
        <v>0</v>
      </c>
      <c r="BK10" s="80">
        <f t="shared" si="20"/>
        <v>5</v>
      </c>
      <c r="BL10" s="81">
        <f t="shared" si="21"/>
        <v>19</v>
      </c>
      <c r="BM10" s="81">
        <f t="shared" si="22"/>
        <v>1.09375</v>
      </c>
      <c r="BN10" s="77">
        <f t="shared" si="23"/>
        <v>0.875</v>
      </c>
      <c r="BO10" s="82">
        <f t="shared" si="24"/>
        <v>25.96875</v>
      </c>
      <c r="BP10" s="83">
        <v>10</v>
      </c>
      <c r="BQ10" s="82">
        <f t="shared" si="25"/>
        <v>35.96875</v>
      </c>
      <c r="BR10" s="84" t="s">
        <v>27</v>
      </c>
      <c r="BS10" s="85">
        <v>11</v>
      </c>
      <c r="BT10" s="86">
        <f>BQ10+IF(AND(NOT(ISBLANK(BS10)),BS10&gt;=0),BS10+$BS$2,0)</f>
        <v>51.96875</v>
      </c>
      <c r="BU10" s="110">
        <f t="shared" si="29"/>
        <v>52</v>
      </c>
      <c r="BV10" s="87" t="str">
        <f t="shared" si="26"/>
        <v>E</v>
      </c>
      <c r="BW10" s="88" t="str">
        <f t="shared" si="27"/>
        <v>удовлетв.</v>
      </c>
      <c r="BX10" s="89"/>
    </row>
    <row r="11" spans="1:76" s="114" customFormat="1" ht="26.25" customHeight="1" thickBot="1">
      <c r="A11" s="91" t="s">
        <v>41</v>
      </c>
      <c r="B11" s="92">
        <v>4</v>
      </c>
      <c r="C11" s="93">
        <v>1</v>
      </c>
      <c r="D11" s="94">
        <v>1</v>
      </c>
      <c r="E11" s="94">
        <v>1</v>
      </c>
      <c r="F11" s="94">
        <v>1</v>
      </c>
      <c r="G11" s="94">
        <v>1</v>
      </c>
      <c r="H11" s="94">
        <v>1</v>
      </c>
      <c r="I11" s="95">
        <v>43147</v>
      </c>
      <c r="J11" s="96">
        <v>43147</v>
      </c>
      <c r="K11" s="93">
        <v>1</v>
      </c>
      <c r="L11" s="94">
        <v>1</v>
      </c>
      <c r="M11" s="94">
        <v>1</v>
      </c>
      <c r="N11" s="94">
        <v>1</v>
      </c>
      <c r="O11" s="94">
        <v>1</v>
      </c>
      <c r="P11" s="94">
        <v>1</v>
      </c>
      <c r="Q11" s="95">
        <v>43161</v>
      </c>
      <c r="R11" s="96">
        <v>43161</v>
      </c>
      <c r="S11" s="93">
        <v>1</v>
      </c>
      <c r="T11" s="94">
        <v>1</v>
      </c>
      <c r="U11" s="94">
        <v>1</v>
      </c>
      <c r="V11" s="94">
        <v>1</v>
      </c>
      <c r="W11" s="94">
        <v>1</v>
      </c>
      <c r="X11" s="94">
        <v>1</v>
      </c>
      <c r="Y11" s="95">
        <v>43168</v>
      </c>
      <c r="Z11" s="96">
        <v>43168</v>
      </c>
      <c r="AA11" s="93">
        <v>1</v>
      </c>
      <c r="AB11" s="94">
        <v>1</v>
      </c>
      <c r="AC11" s="94">
        <v>1</v>
      </c>
      <c r="AD11" s="94">
        <v>1</v>
      </c>
      <c r="AE11" s="94">
        <v>1</v>
      </c>
      <c r="AF11" s="94">
        <v>1</v>
      </c>
      <c r="AG11" s="95">
        <v>43197</v>
      </c>
      <c r="AH11" s="96">
        <v>43197</v>
      </c>
      <c r="AI11" s="93">
        <v>1</v>
      </c>
      <c r="AJ11" s="94">
        <v>1</v>
      </c>
      <c r="AK11" s="94">
        <v>1</v>
      </c>
      <c r="AL11" s="94">
        <v>1</v>
      </c>
      <c r="AM11" s="94">
        <v>1</v>
      </c>
      <c r="AN11" s="94">
        <v>1</v>
      </c>
      <c r="AO11" s="95">
        <v>43203</v>
      </c>
      <c r="AP11" s="96">
        <v>43203</v>
      </c>
      <c r="AQ11" s="97">
        <f aca="true" t="shared" si="30" ref="AQ11:AQ18">IF(ISBLANK(I11),"",$W$1*SUMPRODUCT(C$2:G$2,C11:G11)*H11)</f>
        <v>8</v>
      </c>
      <c r="AR11" s="98">
        <f aca="true" t="shared" si="31" ref="AR11:AR18">IF(ISBLANK(I11),"",MAX(0,$AC$1*INT((11-INT((I11-$B$1)/7+1)))))</f>
        <v>1.96875</v>
      </c>
      <c r="AS11" s="98">
        <f aca="true" t="shared" si="32" ref="AS11:AS18">IF(ISBLANK(J11),"",MAX(0,$AC$1*INT((11-INT((J11-$B$1)/7+1)))))</f>
        <v>1.96875</v>
      </c>
      <c r="AT11" s="99">
        <f aca="true" t="shared" si="33" ref="AT11:AT18">IF(ISBLANK(I11),,I$2)+IF(ISBLANK(J11),,J$2)+SUM(AQ11:AS11)</f>
        <v>13.9375</v>
      </c>
      <c r="AU11" s="97">
        <f aca="true" t="shared" si="34" ref="AU11:AU18">IF(ISBLANK(Q11),"",$W$1*SUMPRODUCT(K$2:O$2,K11:O11)*P11)</f>
        <v>5</v>
      </c>
      <c r="AV11" s="98">
        <f aca="true" t="shared" si="35" ref="AV11:AV18">IF(ISBLANK(Q11),"",MAX(0,$AC$1*INT((11-INT((Q11-$B$1)/7+1)))))</f>
        <v>1.53125</v>
      </c>
      <c r="AW11" s="98">
        <f aca="true" t="shared" si="36" ref="AW11:AW18">IF(ISBLANK(R11),"",MAX(0,$AC$1*INT((11-INT((R11-$B$1)/7+1)))))</f>
        <v>1.53125</v>
      </c>
      <c r="AX11" s="100">
        <f aca="true" t="shared" si="37" ref="AX11:AX18">IF(ISBLANK(Q11),,Q$2)+IF(ISBLANK(R11),,R$2)+SUM(AU11:AW11)</f>
        <v>10.0625</v>
      </c>
      <c r="AY11" s="101">
        <f aca="true" t="shared" si="38" ref="AY11:AY18">IF(ISBLANK(Y11),"",$W$1*SUMPRODUCT(S$2:W$2,S11:W11)*X11)</f>
        <v>6</v>
      </c>
      <c r="AZ11" s="98">
        <f aca="true" t="shared" si="39" ref="AZ11:AZ18">IF(ISBLANK(Y11),"",MAX(0,$AC$1*INT((11-INT((Y11-$B$1)/7+1)))))</f>
        <v>1.3125</v>
      </c>
      <c r="BA11" s="98">
        <f aca="true" t="shared" si="40" ref="BA11:BA18">IF(ISBLANK(Z11),"",MAX(0,$AC$1*INT((11-INT((Z11-$B$1)/7+1)))))</f>
        <v>1.3125</v>
      </c>
      <c r="BB11" s="99">
        <f aca="true" t="shared" si="41" ref="BB11:BB18">IF(ISBLANK(Y11),,Y$2)+IF(ISBLANK(Z11),,Z$2)+SUM(AY11:BA11)</f>
        <v>10.625</v>
      </c>
      <c r="BC11" s="97">
        <f aca="true" t="shared" si="42" ref="BC11:BC18">IF(ISBLANK(AG11),"",$W$1*SUMPRODUCT(AA$2:AE$2,AA11:AE11)*AF11)</f>
        <v>7</v>
      </c>
      <c r="BD11" s="98">
        <f aca="true" t="shared" si="43" ref="BD11:BD18">IF(ISBLANK(AG11),"",MAX(0,$AC$1*INT((11-INT((AG11-$B$1)/7+1)))))</f>
        <v>0.4375</v>
      </c>
      <c r="BE11" s="98">
        <f aca="true" t="shared" si="44" ref="BE11:BE18">IF(ISBLANK(AH11),"",MAX(0,$AC$1*INT((11-INT((AH11-$B$1)/7+1)))))</f>
        <v>0.4375</v>
      </c>
      <c r="BF11" s="100">
        <f aca="true" t="shared" si="45" ref="BF11:BF18">IF(ISBLANK(AG11),,AG$2)+IF(ISBLANK(AH11),,AH$2)+SUM(BC11:BE11)</f>
        <v>10.875</v>
      </c>
      <c r="BG11" s="97">
        <f aca="true" t="shared" si="46" ref="BG11:BG18">IF(ISBLANK(AO11),"",$W$1*SUMPRODUCT(AI$2:AM$2,AI11:AM11)*AN11)</f>
        <v>7</v>
      </c>
      <c r="BH11" s="98">
        <f aca="true" t="shared" si="47" ref="BH11:BH18">IF(ISBLANK(AO11),"",MAX(0,$AC$1*INT((11-INT((AO11-$B$1)/7+1)))))</f>
        <v>0.21875</v>
      </c>
      <c r="BI11" s="98">
        <f aca="true" t="shared" si="48" ref="BI11:BI18">IF(ISBLANK(AP11),"",MAX(0,$AC$1*INT((11-INT((AP11-$B$1)/7+1)))))</f>
        <v>0.21875</v>
      </c>
      <c r="BJ11" s="102">
        <f aca="true" t="shared" si="49" ref="BJ11:BJ18">IF(ISBLANK(AO11),,AO$2)+IF(ISBLANK(AP11),,AP$2)+SUM(BG11:BI11)</f>
        <v>13.4375</v>
      </c>
      <c r="BK11" s="103">
        <f aca="true" t="shared" si="50" ref="BK11:BK18">N(AT11)+N(AX11)+N(BB11)+N(BF11)+N(BJ11)-SUM(BL11:BN11)</f>
        <v>15</v>
      </c>
      <c r="BL11" s="104">
        <f aca="true" t="shared" si="51" ref="BL11:BL18">N(AQ11)+N(AU11)+N(AY11)+N(BC11)+N(BG11)</f>
        <v>33</v>
      </c>
      <c r="BM11" s="104">
        <f aca="true" t="shared" si="52" ref="BM11:BM18">N(AR11)+N(AV11)+N(AZ11)+N(BD11)+N(BH11)</f>
        <v>5.46875</v>
      </c>
      <c r="BN11" s="100">
        <f aca="true" t="shared" si="53" ref="BN11:BN18">N(AS11)+N(AW11)+N(BA11)+N(BE11)+N(BI11)</f>
        <v>5.46875</v>
      </c>
      <c r="BO11" s="105">
        <f aca="true" t="shared" si="54" ref="BO11:BO18">AT11+AX11+BB11+BF11+BJ11</f>
        <v>58.9375</v>
      </c>
      <c r="BP11" s="106">
        <v>18</v>
      </c>
      <c r="BQ11" s="105">
        <f aca="true" t="shared" si="55" ref="BQ11:BQ18">BO11+BP11</f>
        <v>76.9375</v>
      </c>
      <c r="BR11" s="107" t="str">
        <f t="shared" si="28"/>
        <v>Допуск</v>
      </c>
      <c r="BS11" s="108"/>
      <c r="BT11" s="109">
        <f aca="true" t="shared" si="56" ref="BT11:BT18">BQ11+IF(AND(NOT(ISBLANK(BS11)),BS11&gt;=0),BS11+$BS$2,0)</f>
        <v>76.9375</v>
      </c>
      <c r="BU11" s="110">
        <f t="shared" si="29"/>
        <v>77</v>
      </c>
      <c r="BV11" s="111" t="str">
        <f aca="true" t="shared" si="57" ref="BV11:BV18">IF(BU11&lt;&gt;"",GetMarkAF(BU11),"")</f>
        <v>C+</v>
      </c>
      <c r="BW11" s="112" t="str">
        <f aca="true" t="shared" si="58" ref="BW11:BW18">IF(BU11&lt;&gt;"",GetMark25(BU11),"")</f>
        <v>хорошо</v>
      </c>
      <c r="BX11" s="113"/>
    </row>
    <row r="12" spans="1:76" s="90" customFormat="1" ht="26.25" customHeight="1" thickBot="1">
      <c r="A12" s="68" t="s">
        <v>42</v>
      </c>
      <c r="B12" s="69">
        <v>4</v>
      </c>
      <c r="C12" s="70">
        <v>1</v>
      </c>
      <c r="D12" s="71">
        <v>1</v>
      </c>
      <c r="E12" s="71">
        <v>1</v>
      </c>
      <c r="F12" s="71">
        <v>1</v>
      </c>
      <c r="G12" s="71">
        <v>1</v>
      </c>
      <c r="H12" s="71">
        <v>1</v>
      </c>
      <c r="I12" s="72">
        <v>43147</v>
      </c>
      <c r="J12" s="73">
        <v>43147</v>
      </c>
      <c r="K12" s="70">
        <v>1</v>
      </c>
      <c r="L12" s="71">
        <v>1</v>
      </c>
      <c r="M12" s="71">
        <v>1</v>
      </c>
      <c r="N12" s="71">
        <v>1</v>
      </c>
      <c r="O12" s="71">
        <v>1</v>
      </c>
      <c r="P12" s="71">
        <v>1</v>
      </c>
      <c r="Q12" s="72">
        <v>43161</v>
      </c>
      <c r="R12" s="73">
        <v>43161</v>
      </c>
      <c r="S12" s="70">
        <v>1</v>
      </c>
      <c r="T12" s="71">
        <v>1</v>
      </c>
      <c r="U12" s="71">
        <v>1</v>
      </c>
      <c r="V12" s="71">
        <v>1</v>
      </c>
      <c r="W12" s="71">
        <v>1</v>
      </c>
      <c r="X12" s="71">
        <v>1</v>
      </c>
      <c r="Y12" s="72">
        <v>43168</v>
      </c>
      <c r="Z12" s="73">
        <v>43168</v>
      </c>
      <c r="AA12" s="70">
        <v>1</v>
      </c>
      <c r="AB12" s="71">
        <v>1</v>
      </c>
      <c r="AC12" s="71">
        <v>1</v>
      </c>
      <c r="AD12" s="71">
        <v>1</v>
      </c>
      <c r="AE12" s="71">
        <v>1</v>
      </c>
      <c r="AF12" s="71">
        <v>1</v>
      </c>
      <c r="AG12" s="72">
        <v>43197</v>
      </c>
      <c r="AH12" s="73">
        <v>43197</v>
      </c>
      <c r="AI12" s="70">
        <v>1</v>
      </c>
      <c r="AJ12" s="71">
        <v>1</v>
      </c>
      <c r="AK12" s="71">
        <v>1</v>
      </c>
      <c r="AL12" s="71">
        <v>1</v>
      </c>
      <c r="AM12" s="71">
        <v>1</v>
      </c>
      <c r="AN12" s="71">
        <v>1</v>
      </c>
      <c r="AO12" s="72">
        <v>43203</v>
      </c>
      <c r="AP12" s="73">
        <v>43203</v>
      </c>
      <c r="AQ12" s="74">
        <f t="shared" si="30"/>
        <v>8</v>
      </c>
      <c r="AR12" s="75">
        <f t="shared" si="31"/>
        <v>1.96875</v>
      </c>
      <c r="AS12" s="75">
        <f t="shared" si="32"/>
        <v>1.96875</v>
      </c>
      <c r="AT12" s="76">
        <f t="shared" si="33"/>
        <v>13.9375</v>
      </c>
      <c r="AU12" s="74">
        <f t="shared" si="34"/>
        <v>5</v>
      </c>
      <c r="AV12" s="75">
        <f t="shared" si="35"/>
        <v>1.53125</v>
      </c>
      <c r="AW12" s="75">
        <f t="shared" si="36"/>
        <v>1.53125</v>
      </c>
      <c r="AX12" s="77">
        <f t="shared" si="37"/>
        <v>10.0625</v>
      </c>
      <c r="AY12" s="78">
        <f t="shared" si="38"/>
        <v>6</v>
      </c>
      <c r="AZ12" s="75">
        <f t="shared" si="39"/>
        <v>1.3125</v>
      </c>
      <c r="BA12" s="75">
        <f t="shared" si="40"/>
        <v>1.3125</v>
      </c>
      <c r="BB12" s="76">
        <f t="shared" si="41"/>
        <v>10.625</v>
      </c>
      <c r="BC12" s="74">
        <f t="shared" si="42"/>
        <v>7</v>
      </c>
      <c r="BD12" s="75">
        <f t="shared" si="43"/>
        <v>0.4375</v>
      </c>
      <c r="BE12" s="75">
        <f t="shared" si="44"/>
        <v>0.4375</v>
      </c>
      <c r="BF12" s="77">
        <f t="shared" si="45"/>
        <v>10.875</v>
      </c>
      <c r="BG12" s="74">
        <f t="shared" si="46"/>
        <v>7</v>
      </c>
      <c r="BH12" s="75">
        <f t="shared" si="47"/>
        <v>0.21875</v>
      </c>
      <c r="BI12" s="75">
        <f t="shared" si="48"/>
        <v>0.21875</v>
      </c>
      <c r="BJ12" s="79">
        <f t="shared" si="49"/>
        <v>13.4375</v>
      </c>
      <c r="BK12" s="80">
        <f t="shared" si="50"/>
        <v>15</v>
      </c>
      <c r="BL12" s="81">
        <f t="shared" si="51"/>
        <v>33</v>
      </c>
      <c r="BM12" s="81">
        <f t="shared" si="52"/>
        <v>5.46875</v>
      </c>
      <c r="BN12" s="77">
        <f t="shared" si="53"/>
        <v>5.46875</v>
      </c>
      <c r="BO12" s="82">
        <f t="shared" si="54"/>
        <v>58.9375</v>
      </c>
      <c r="BP12" s="83">
        <v>18</v>
      </c>
      <c r="BQ12" s="82">
        <f t="shared" si="55"/>
        <v>76.9375</v>
      </c>
      <c r="BR12" s="84" t="str">
        <f t="shared" si="28"/>
        <v>Допуск</v>
      </c>
      <c r="BS12" s="85"/>
      <c r="BT12" s="86">
        <f t="shared" si="56"/>
        <v>76.9375</v>
      </c>
      <c r="BU12" s="110">
        <f t="shared" si="29"/>
        <v>77</v>
      </c>
      <c r="BV12" s="87" t="str">
        <f t="shared" si="57"/>
        <v>C+</v>
      </c>
      <c r="BW12" s="88" t="str">
        <f t="shared" si="58"/>
        <v>хорошо</v>
      </c>
      <c r="BX12" s="89"/>
    </row>
    <row r="13" spans="1:76" s="212" customFormat="1" ht="26.25" customHeight="1" thickBot="1">
      <c r="A13" s="190" t="s">
        <v>40</v>
      </c>
      <c r="B13" s="191">
        <v>5</v>
      </c>
      <c r="C13" s="192">
        <v>1</v>
      </c>
      <c r="D13" s="193">
        <v>1</v>
      </c>
      <c r="E13" s="193">
        <v>1</v>
      </c>
      <c r="F13" s="193">
        <v>1</v>
      </c>
      <c r="G13" s="193">
        <v>1</v>
      </c>
      <c r="H13" s="193">
        <v>1</v>
      </c>
      <c r="I13" s="194">
        <v>43147</v>
      </c>
      <c r="J13" s="195">
        <v>43147</v>
      </c>
      <c r="K13" s="192">
        <v>1</v>
      </c>
      <c r="L13" s="193">
        <v>1</v>
      </c>
      <c r="M13" s="193">
        <v>1</v>
      </c>
      <c r="N13" s="193">
        <v>1</v>
      </c>
      <c r="O13" s="193">
        <v>1</v>
      </c>
      <c r="P13" s="193">
        <v>1</v>
      </c>
      <c r="Q13" s="194">
        <v>43157</v>
      </c>
      <c r="R13" s="195">
        <v>43157</v>
      </c>
      <c r="S13" s="192">
        <v>1</v>
      </c>
      <c r="T13" s="193">
        <v>1</v>
      </c>
      <c r="U13" s="193">
        <v>1</v>
      </c>
      <c r="V13" s="193">
        <v>1</v>
      </c>
      <c r="W13" s="193">
        <v>1</v>
      </c>
      <c r="X13" s="193">
        <v>1</v>
      </c>
      <c r="Y13" s="194">
        <v>43196</v>
      </c>
      <c r="Z13" s="195">
        <v>43196</v>
      </c>
      <c r="AA13" s="192">
        <v>1</v>
      </c>
      <c r="AB13" s="193">
        <v>1</v>
      </c>
      <c r="AC13" s="193">
        <v>1</v>
      </c>
      <c r="AD13" s="193">
        <v>1</v>
      </c>
      <c r="AE13" s="193">
        <v>1</v>
      </c>
      <c r="AF13" s="193">
        <v>1</v>
      </c>
      <c r="AG13" s="194">
        <v>43203</v>
      </c>
      <c r="AH13" s="195"/>
      <c r="AI13" s="192"/>
      <c r="AJ13" s="193"/>
      <c r="AK13" s="193"/>
      <c r="AL13" s="193"/>
      <c r="AM13" s="193"/>
      <c r="AN13" s="193"/>
      <c r="AO13" s="194"/>
      <c r="AP13" s="195"/>
      <c r="AQ13" s="196">
        <f t="shared" si="30"/>
        <v>8</v>
      </c>
      <c r="AR13" s="197">
        <f t="shared" si="31"/>
        <v>1.96875</v>
      </c>
      <c r="AS13" s="197">
        <f t="shared" si="32"/>
        <v>1.96875</v>
      </c>
      <c r="AT13" s="198">
        <f t="shared" si="33"/>
        <v>13.9375</v>
      </c>
      <c r="AU13" s="196">
        <f t="shared" si="34"/>
        <v>5</v>
      </c>
      <c r="AV13" s="197">
        <f t="shared" si="35"/>
        <v>1.75</v>
      </c>
      <c r="AW13" s="197">
        <f t="shared" si="36"/>
        <v>1.75</v>
      </c>
      <c r="AX13" s="199">
        <f t="shared" si="37"/>
        <v>10.5</v>
      </c>
      <c r="AY13" s="200">
        <f t="shared" si="38"/>
        <v>6</v>
      </c>
      <c r="AZ13" s="197">
        <f t="shared" si="39"/>
        <v>0.4375</v>
      </c>
      <c r="BA13" s="197">
        <f t="shared" si="40"/>
        <v>0.4375</v>
      </c>
      <c r="BB13" s="198">
        <f t="shared" si="41"/>
        <v>8.875</v>
      </c>
      <c r="BC13" s="196">
        <f t="shared" si="42"/>
        <v>7</v>
      </c>
      <c r="BD13" s="197">
        <f t="shared" si="43"/>
        <v>0.21875</v>
      </c>
      <c r="BE13" s="197">
        <f t="shared" si="44"/>
      </c>
      <c r="BF13" s="199">
        <f t="shared" si="45"/>
        <v>9.21875</v>
      </c>
      <c r="BG13" s="196">
        <f t="shared" si="46"/>
      </c>
      <c r="BH13" s="197">
        <f t="shared" si="47"/>
      </c>
      <c r="BI13" s="197">
        <f t="shared" si="48"/>
      </c>
      <c r="BJ13" s="201">
        <f t="shared" si="49"/>
        <v>0</v>
      </c>
      <c r="BK13" s="202">
        <f t="shared" si="50"/>
        <v>8</v>
      </c>
      <c r="BL13" s="203">
        <f t="shared" si="51"/>
        <v>26</v>
      </c>
      <c r="BM13" s="203">
        <f t="shared" si="52"/>
        <v>4.375</v>
      </c>
      <c r="BN13" s="199">
        <f t="shared" si="53"/>
        <v>4.15625</v>
      </c>
      <c r="BO13" s="204">
        <f t="shared" si="54"/>
        <v>42.53125</v>
      </c>
      <c r="BP13" s="205">
        <v>18</v>
      </c>
      <c r="BQ13" s="204">
        <f t="shared" si="55"/>
        <v>60.53125</v>
      </c>
      <c r="BR13" s="206" t="s">
        <v>27</v>
      </c>
      <c r="BS13" s="207">
        <v>12</v>
      </c>
      <c r="BT13" s="208">
        <f t="shared" si="56"/>
        <v>77.53125</v>
      </c>
      <c r="BU13" s="110">
        <f t="shared" si="29"/>
        <v>78</v>
      </c>
      <c r="BV13" s="209" t="str">
        <f t="shared" si="57"/>
        <v>C+</v>
      </c>
      <c r="BW13" s="210" t="str">
        <f t="shared" si="58"/>
        <v>хорошо</v>
      </c>
      <c r="BX13" s="211"/>
    </row>
    <row r="14" spans="1:76" s="114" customFormat="1" ht="26.25" customHeight="1" thickBot="1">
      <c r="A14" s="91" t="s">
        <v>46</v>
      </c>
      <c r="B14" s="92">
        <v>6</v>
      </c>
      <c r="C14" s="93">
        <v>1</v>
      </c>
      <c r="D14" s="94">
        <v>1</v>
      </c>
      <c r="E14" s="94">
        <v>1</v>
      </c>
      <c r="F14" s="94">
        <v>1</v>
      </c>
      <c r="G14" s="94">
        <v>1</v>
      </c>
      <c r="H14" s="94">
        <v>1</v>
      </c>
      <c r="I14" s="95">
        <v>43171</v>
      </c>
      <c r="J14" s="96">
        <v>43171</v>
      </c>
      <c r="K14" s="93">
        <v>1</v>
      </c>
      <c r="L14" s="94">
        <v>1</v>
      </c>
      <c r="M14" s="94">
        <v>1</v>
      </c>
      <c r="N14" s="94">
        <v>1</v>
      </c>
      <c r="O14" s="94">
        <v>1</v>
      </c>
      <c r="P14" s="94">
        <v>1</v>
      </c>
      <c r="Q14" s="95">
        <v>43171</v>
      </c>
      <c r="R14" s="96">
        <v>43171</v>
      </c>
      <c r="S14" s="93">
        <v>1</v>
      </c>
      <c r="T14" s="94">
        <v>1</v>
      </c>
      <c r="U14" s="94">
        <v>1</v>
      </c>
      <c r="V14" s="94">
        <v>1</v>
      </c>
      <c r="W14" s="94">
        <v>1</v>
      </c>
      <c r="X14" s="94">
        <v>1</v>
      </c>
      <c r="Y14" s="95">
        <v>43189</v>
      </c>
      <c r="Z14" s="96">
        <v>43192</v>
      </c>
      <c r="AA14" s="93">
        <v>1</v>
      </c>
      <c r="AB14" s="94">
        <v>1</v>
      </c>
      <c r="AC14" s="94">
        <v>1</v>
      </c>
      <c r="AD14" s="94">
        <v>1</v>
      </c>
      <c r="AE14" s="94">
        <v>1</v>
      </c>
      <c r="AF14" s="94">
        <v>1</v>
      </c>
      <c r="AG14" s="95">
        <v>43197</v>
      </c>
      <c r="AH14" s="96"/>
      <c r="AI14" s="93"/>
      <c r="AJ14" s="94"/>
      <c r="AK14" s="94"/>
      <c r="AL14" s="94"/>
      <c r="AM14" s="94"/>
      <c r="AN14" s="94"/>
      <c r="AO14" s="95"/>
      <c r="AP14" s="96"/>
      <c r="AQ14" s="97">
        <f t="shared" si="30"/>
        <v>8</v>
      </c>
      <c r="AR14" s="98">
        <f t="shared" si="31"/>
        <v>1.3125</v>
      </c>
      <c r="AS14" s="98">
        <f t="shared" si="32"/>
        <v>1.3125</v>
      </c>
      <c r="AT14" s="99">
        <f t="shared" si="33"/>
        <v>12.625</v>
      </c>
      <c r="AU14" s="97">
        <f t="shared" si="34"/>
        <v>5</v>
      </c>
      <c r="AV14" s="98">
        <f t="shared" si="35"/>
        <v>1.3125</v>
      </c>
      <c r="AW14" s="98">
        <f t="shared" si="36"/>
        <v>1.3125</v>
      </c>
      <c r="AX14" s="100">
        <f t="shared" si="37"/>
        <v>9.625</v>
      </c>
      <c r="AY14" s="101">
        <f t="shared" si="38"/>
        <v>6</v>
      </c>
      <c r="AZ14" s="98">
        <f t="shared" si="39"/>
        <v>0.65625</v>
      </c>
      <c r="BA14" s="98">
        <f t="shared" si="40"/>
        <v>0.65625</v>
      </c>
      <c r="BB14" s="99">
        <f t="shared" si="41"/>
        <v>9.3125</v>
      </c>
      <c r="BC14" s="97">
        <f t="shared" si="42"/>
        <v>7</v>
      </c>
      <c r="BD14" s="98">
        <f t="shared" si="43"/>
        <v>0.4375</v>
      </c>
      <c r="BE14" s="98">
        <f t="shared" si="44"/>
      </c>
      <c r="BF14" s="100">
        <f t="shared" si="45"/>
        <v>9.4375</v>
      </c>
      <c r="BG14" s="97">
        <f t="shared" si="46"/>
      </c>
      <c r="BH14" s="98">
        <f t="shared" si="47"/>
      </c>
      <c r="BI14" s="98">
        <f t="shared" si="48"/>
      </c>
      <c r="BJ14" s="102">
        <f t="shared" si="49"/>
        <v>0</v>
      </c>
      <c r="BK14" s="103">
        <f t="shared" si="50"/>
        <v>8</v>
      </c>
      <c r="BL14" s="104">
        <f t="shared" si="51"/>
        <v>26</v>
      </c>
      <c r="BM14" s="104">
        <f t="shared" si="52"/>
        <v>3.71875</v>
      </c>
      <c r="BN14" s="100">
        <f t="shared" si="53"/>
        <v>3.28125</v>
      </c>
      <c r="BO14" s="105">
        <f t="shared" si="54"/>
        <v>41</v>
      </c>
      <c r="BP14" s="106">
        <v>18</v>
      </c>
      <c r="BQ14" s="105">
        <f t="shared" si="55"/>
        <v>59</v>
      </c>
      <c r="BR14" s="107" t="s">
        <v>27</v>
      </c>
      <c r="BS14" s="108">
        <v>9</v>
      </c>
      <c r="BT14" s="109">
        <f t="shared" si="56"/>
        <v>73</v>
      </c>
      <c r="BU14" s="110">
        <f t="shared" si="29"/>
        <v>73</v>
      </c>
      <c r="BV14" s="111" t="str">
        <f t="shared" si="57"/>
        <v>C</v>
      </c>
      <c r="BW14" s="112" t="str">
        <f t="shared" si="58"/>
        <v>хорошо</v>
      </c>
      <c r="BX14" s="113"/>
    </row>
    <row r="15" spans="1:76" s="90" customFormat="1" ht="26.25" customHeight="1" thickBot="1">
      <c r="A15" s="68" t="s">
        <v>35</v>
      </c>
      <c r="B15" s="69">
        <v>6</v>
      </c>
      <c r="C15" s="70">
        <v>1</v>
      </c>
      <c r="D15" s="71">
        <v>1</v>
      </c>
      <c r="E15" s="71">
        <v>1</v>
      </c>
      <c r="F15" s="71">
        <v>1</v>
      </c>
      <c r="G15" s="71">
        <v>1</v>
      </c>
      <c r="H15" s="71">
        <v>1</v>
      </c>
      <c r="I15" s="72">
        <v>43171</v>
      </c>
      <c r="J15" s="73">
        <v>43171</v>
      </c>
      <c r="K15" s="70">
        <v>1</v>
      </c>
      <c r="L15" s="71">
        <v>1</v>
      </c>
      <c r="M15" s="71">
        <v>1</v>
      </c>
      <c r="N15" s="71">
        <v>1</v>
      </c>
      <c r="O15" s="71">
        <v>1</v>
      </c>
      <c r="P15" s="71">
        <v>1</v>
      </c>
      <c r="Q15" s="72">
        <v>43171</v>
      </c>
      <c r="R15" s="73">
        <v>43171</v>
      </c>
      <c r="S15" s="70">
        <v>1</v>
      </c>
      <c r="T15" s="71">
        <v>1</v>
      </c>
      <c r="U15" s="71">
        <v>1</v>
      </c>
      <c r="V15" s="71">
        <v>1</v>
      </c>
      <c r="W15" s="71">
        <v>1</v>
      </c>
      <c r="X15" s="71">
        <v>1</v>
      </c>
      <c r="Y15" s="72">
        <v>43189</v>
      </c>
      <c r="Z15" s="73">
        <v>43192</v>
      </c>
      <c r="AA15" s="70">
        <v>1</v>
      </c>
      <c r="AB15" s="71">
        <v>1</v>
      </c>
      <c r="AC15" s="71">
        <v>1</v>
      </c>
      <c r="AD15" s="71">
        <v>1</v>
      </c>
      <c r="AE15" s="71">
        <v>1</v>
      </c>
      <c r="AF15" s="71">
        <v>1</v>
      </c>
      <c r="AG15" s="72">
        <v>43197</v>
      </c>
      <c r="AH15" s="73"/>
      <c r="AI15" s="70"/>
      <c r="AJ15" s="71"/>
      <c r="AK15" s="71"/>
      <c r="AL15" s="71"/>
      <c r="AM15" s="71"/>
      <c r="AN15" s="71"/>
      <c r="AO15" s="72"/>
      <c r="AP15" s="73"/>
      <c r="AQ15" s="74">
        <f t="shared" si="30"/>
        <v>8</v>
      </c>
      <c r="AR15" s="75">
        <f t="shared" si="31"/>
        <v>1.3125</v>
      </c>
      <c r="AS15" s="75">
        <f t="shared" si="32"/>
        <v>1.3125</v>
      </c>
      <c r="AT15" s="76">
        <f t="shared" si="33"/>
        <v>12.625</v>
      </c>
      <c r="AU15" s="74">
        <f t="shared" si="34"/>
        <v>5</v>
      </c>
      <c r="AV15" s="75">
        <f t="shared" si="35"/>
        <v>1.3125</v>
      </c>
      <c r="AW15" s="75">
        <f t="shared" si="36"/>
        <v>1.3125</v>
      </c>
      <c r="AX15" s="77">
        <f t="shared" si="37"/>
        <v>9.625</v>
      </c>
      <c r="AY15" s="78">
        <f t="shared" si="38"/>
        <v>6</v>
      </c>
      <c r="AZ15" s="75">
        <f t="shared" si="39"/>
        <v>0.65625</v>
      </c>
      <c r="BA15" s="75">
        <f t="shared" si="40"/>
        <v>0.65625</v>
      </c>
      <c r="BB15" s="76">
        <f t="shared" si="41"/>
        <v>9.3125</v>
      </c>
      <c r="BC15" s="74">
        <f t="shared" si="42"/>
        <v>7</v>
      </c>
      <c r="BD15" s="75">
        <f t="shared" si="43"/>
        <v>0.4375</v>
      </c>
      <c r="BE15" s="75">
        <f t="shared" si="44"/>
      </c>
      <c r="BF15" s="77">
        <f t="shared" si="45"/>
        <v>9.4375</v>
      </c>
      <c r="BG15" s="74">
        <f t="shared" si="46"/>
      </c>
      <c r="BH15" s="75">
        <f t="shared" si="47"/>
      </c>
      <c r="BI15" s="75">
        <f t="shared" si="48"/>
      </c>
      <c r="BJ15" s="79">
        <f t="shared" si="49"/>
        <v>0</v>
      </c>
      <c r="BK15" s="80">
        <f t="shared" si="50"/>
        <v>8</v>
      </c>
      <c r="BL15" s="81">
        <f t="shared" si="51"/>
        <v>26</v>
      </c>
      <c r="BM15" s="81">
        <f t="shared" si="52"/>
        <v>3.71875</v>
      </c>
      <c r="BN15" s="77">
        <f t="shared" si="53"/>
        <v>3.28125</v>
      </c>
      <c r="BO15" s="82">
        <f t="shared" si="54"/>
        <v>41</v>
      </c>
      <c r="BP15" s="83">
        <v>14</v>
      </c>
      <c r="BQ15" s="82">
        <f t="shared" si="55"/>
        <v>55</v>
      </c>
      <c r="BR15" s="84" t="s">
        <v>27</v>
      </c>
      <c r="BS15" s="85">
        <v>13</v>
      </c>
      <c r="BT15" s="86">
        <f t="shared" si="56"/>
        <v>73</v>
      </c>
      <c r="BU15" s="110">
        <f t="shared" si="29"/>
        <v>73</v>
      </c>
      <c r="BV15" s="87" t="str">
        <f t="shared" si="57"/>
        <v>C</v>
      </c>
      <c r="BW15" s="88" t="str">
        <f t="shared" si="58"/>
        <v>хорошо</v>
      </c>
      <c r="BX15" s="89"/>
    </row>
    <row r="16" spans="1:76" s="212" customFormat="1" ht="26.25" customHeight="1" thickBot="1">
      <c r="A16" s="190" t="s">
        <v>43</v>
      </c>
      <c r="B16" s="191">
        <v>7</v>
      </c>
      <c r="C16" s="192">
        <v>1</v>
      </c>
      <c r="D16" s="193">
        <v>1</v>
      </c>
      <c r="E16" s="193">
        <v>1</v>
      </c>
      <c r="F16" s="193">
        <v>1</v>
      </c>
      <c r="G16" s="193">
        <v>1</v>
      </c>
      <c r="H16" s="193">
        <v>1</v>
      </c>
      <c r="I16" s="194">
        <v>43161</v>
      </c>
      <c r="J16" s="195">
        <v>43161</v>
      </c>
      <c r="K16" s="192">
        <v>1</v>
      </c>
      <c r="L16" s="193">
        <v>1</v>
      </c>
      <c r="M16" s="193">
        <v>1</v>
      </c>
      <c r="N16" s="193">
        <v>1</v>
      </c>
      <c r="O16" s="193">
        <v>1</v>
      </c>
      <c r="P16" s="193">
        <v>1</v>
      </c>
      <c r="Q16" s="194">
        <v>43197</v>
      </c>
      <c r="R16" s="195">
        <v>43197</v>
      </c>
      <c r="S16" s="192">
        <v>1</v>
      </c>
      <c r="T16" s="193">
        <v>1</v>
      </c>
      <c r="U16" s="193">
        <v>1</v>
      </c>
      <c r="V16" s="193">
        <v>1</v>
      </c>
      <c r="W16" s="193">
        <v>1</v>
      </c>
      <c r="X16" s="193">
        <v>1</v>
      </c>
      <c r="Y16" s="194">
        <v>43196</v>
      </c>
      <c r="Z16" s="195">
        <v>43196</v>
      </c>
      <c r="AA16" s="192">
        <v>1</v>
      </c>
      <c r="AB16" s="193">
        <v>1</v>
      </c>
      <c r="AC16" s="193">
        <v>1</v>
      </c>
      <c r="AD16" s="193">
        <v>1</v>
      </c>
      <c r="AE16" s="193">
        <v>1</v>
      </c>
      <c r="AF16" s="193">
        <v>1</v>
      </c>
      <c r="AG16" s="194">
        <v>43204</v>
      </c>
      <c r="AH16" s="195"/>
      <c r="AI16" s="192"/>
      <c r="AJ16" s="193"/>
      <c r="AK16" s="193"/>
      <c r="AL16" s="193"/>
      <c r="AM16" s="193"/>
      <c r="AN16" s="193"/>
      <c r="AO16" s="194"/>
      <c r="AP16" s="195"/>
      <c r="AQ16" s="196">
        <f t="shared" si="30"/>
        <v>8</v>
      </c>
      <c r="AR16" s="197">
        <f t="shared" si="31"/>
        <v>1.53125</v>
      </c>
      <c r="AS16" s="197">
        <f t="shared" si="32"/>
        <v>1.53125</v>
      </c>
      <c r="AT16" s="198">
        <f t="shared" si="33"/>
        <v>13.0625</v>
      </c>
      <c r="AU16" s="196">
        <f t="shared" si="34"/>
        <v>5</v>
      </c>
      <c r="AV16" s="197">
        <f t="shared" si="35"/>
        <v>0.4375</v>
      </c>
      <c r="AW16" s="197">
        <f t="shared" si="36"/>
        <v>0.4375</v>
      </c>
      <c r="AX16" s="199">
        <f t="shared" si="37"/>
        <v>7.875</v>
      </c>
      <c r="AY16" s="200">
        <f t="shared" si="38"/>
        <v>6</v>
      </c>
      <c r="AZ16" s="197">
        <f t="shared" si="39"/>
        <v>0.4375</v>
      </c>
      <c r="BA16" s="197">
        <f t="shared" si="40"/>
        <v>0.4375</v>
      </c>
      <c r="BB16" s="198">
        <f t="shared" si="41"/>
        <v>8.875</v>
      </c>
      <c r="BC16" s="196">
        <f t="shared" si="42"/>
        <v>7</v>
      </c>
      <c r="BD16" s="197">
        <f t="shared" si="43"/>
        <v>0.21875</v>
      </c>
      <c r="BE16" s="197">
        <f t="shared" si="44"/>
      </c>
      <c r="BF16" s="199">
        <f t="shared" si="45"/>
        <v>9.21875</v>
      </c>
      <c r="BG16" s="196">
        <f t="shared" si="46"/>
      </c>
      <c r="BH16" s="197">
        <f t="shared" si="47"/>
      </c>
      <c r="BI16" s="197">
        <f t="shared" si="48"/>
      </c>
      <c r="BJ16" s="201">
        <f t="shared" si="49"/>
        <v>0</v>
      </c>
      <c r="BK16" s="202">
        <f t="shared" si="50"/>
        <v>8</v>
      </c>
      <c r="BL16" s="203">
        <f t="shared" si="51"/>
        <v>26</v>
      </c>
      <c r="BM16" s="203">
        <f t="shared" si="52"/>
        <v>2.625</v>
      </c>
      <c r="BN16" s="199">
        <f t="shared" si="53"/>
        <v>2.40625</v>
      </c>
      <c r="BO16" s="204">
        <f t="shared" si="54"/>
        <v>39.03125</v>
      </c>
      <c r="BP16" s="205">
        <v>18</v>
      </c>
      <c r="BQ16" s="204">
        <f t="shared" si="55"/>
        <v>57.03125</v>
      </c>
      <c r="BR16" s="206" t="s">
        <v>27</v>
      </c>
      <c r="BS16" s="207">
        <v>12</v>
      </c>
      <c r="BT16" s="208">
        <f t="shared" si="56"/>
        <v>74.03125</v>
      </c>
      <c r="BU16" s="110">
        <f t="shared" si="29"/>
        <v>74</v>
      </c>
      <c r="BV16" s="209" t="str">
        <f t="shared" si="57"/>
        <v>C</v>
      </c>
      <c r="BW16" s="210" t="str">
        <f t="shared" si="58"/>
        <v>хорошо</v>
      </c>
      <c r="BX16" s="211"/>
    </row>
    <row r="17" spans="1:76" s="143" customFormat="1" ht="26.25" customHeight="1" thickBot="1">
      <c r="A17" s="120" t="s">
        <v>47</v>
      </c>
      <c r="B17" s="121">
        <v>8</v>
      </c>
      <c r="C17" s="122"/>
      <c r="D17" s="123"/>
      <c r="E17" s="123"/>
      <c r="F17" s="123"/>
      <c r="G17" s="123"/>
      <c r="H17" s="123"/>
      <c r="I17" s="124"/>
      <c r="J17" s="125"/>
      <c r="K17" s="122"/>
      <c r="L17" s="123"/>
      <c r="M17" s="123"/>
      <c r="N17" s="123"/>
      <c r="O17" s="123"/>
      <c r="P17" s="123"/>
      <c r="Q17" s="124"/>
      <c r="R17" s="125"/>
      <c r="S17" s="122"/>
      <c r="T17" s="123"/>
      <c r="U17" s="123"/>
      <c r="V17" s="123"/>
      <c r="W17" s="123"/>
      <c r="X17" s="123"/>
      <c r="Y17" s="124"/>
      <c r="Z17" s="125"/>
      <c r="AA17" s="122"/>
      <c r="AB17" s="123"/>
      <c r="AC17" s="123"/>
      <c r="AD17" s="123"/>
      <c r="AE17" s="123"/>
      <c r="AF17" s="123"/>
      <c r="AG17" s="124"/>
      <c r="AH17" s="125"/>
      <c r="AI17" s="122"/>
      <c r="AJ17" s="123"/>
      <c r="AK17" s="123"/>
      <c r="AL17" s="123"/>
      <c r="AM17" s="123"/>
      <c r="AN17" s="123"/>
      <c r="AO17" s="124"/>
      <c r="AP17" s="125"/>
      <c r="AQ17" s="126">
        <f t="shared" si="30"/>
      </c>
      <c r="AR17" s="127">
        <f t="shared" si="31"/>
      </c>
      <c r="AS17" s="127">
        <f t="shared" si="32"/>
      </c>
      <c r="AT17" s="128">
        <f t="shared" si="33"/>
        <v>0</v>
      </c>
      <c r="AU17" s="126">
        <f t="shared" si="34"/>
      </c>
      <c r="AV17" s="127">
        <f t="shared" si="35"/>
      </c>
      <c r="AW17" s="127">
        <f t="shared" si="36"/>
      </c>
      <c r="AX17" s="129">
        <f t="shared" si="37"/>
        <v>0</v>
      </c>
      <c r="AY17" s="130">
        <f t="shared" si="38"/>
      </c>
      <c r="AZ17" s="127">
        <f t="shared" si="39"/>
      </c>
      <c r="BA17" s="127">
        <f t="shared" si="40"/>
      </c>
      <c r="BB17" s="128">
        <f t="shared" si="41"/>
        <v>0</v>
      </c>
      <c r="BC17" s="126">
        <f t="shared" si="42"/>
      </c>
      <c r="BD17" s="127">
        <f t="shared" si="43"/>
      </c>
      <c r="BE17" s="127">
        <f t="shared" si="44"/>
      </c>
      <c r="BF17" s="129">
        <f t="shared" si="45"/>
        <v>0</v>
      </c>
      <c r="BG17" s="126">
        <f t="shared" si="46"/>
      </c>
      <c r="BH17" s="127">
        <f t="shared" si="47"/>
      </c>
      <c r="BI17" s="127">
        <f t="shared" si="48"/>
      </c>
      <c r="BJ17" s="131">
        <f t="shared" si="49"/>
        <v>0</v>
      </c>
      <c r="BK17" s="132">
        <f t="shared" si="50"/>
        <v>0</v>
      </c>
      <c r="BL17" s="133">
        <f t="shared" si="51"/>
        <v>0</v>
      </c>
      <c r="BM17" s="133">
        <f t="shared" si="52"/>
        <v>0</v>
      </c>
      <c r="BN17" s="129">
        <f t="shared" si="53"/>
        <v>0</v>
      </c>
      <c r="BO17" s="134">
        <f t="shared" si="54"/>
        <v>0</v>
      </c>
      <c r="BP17" s="135"/>
      <c r="BQ17" s="134">
        <f t="shared" si="55"/>
        <v>0</v>
      </c>
      <c r="BR17" s="136">
        <f t="shared" si="28"/>
      </c>
      <c r="BS17" s="137"/>
      <c r="BT17" s="138">
        <f t="shared" si="56"/>
        <v>0</v>
      </c>
      <c r="BU17" s="139">
        <f t="shared" si="29"/>
      </c>
      <c r="BV17" s="140">
        <f t="shared" si="57"/>
      </c>
      <c r="BW17" s="141">
        <f t="shared" si="58"/>
      </c>
      <c r="BX17" s="142"/>
    </row>
    <row r="18" spans="1:76" s="168" customFormat="1" ht="27" thickBot="1">
      <c r="A18" s="144" t="s">
        <v>33</v>
      </c>
      <c r="B18" s="145">
        <v>9</v>
      </c>
      <c r="C18" s="146"/>
      <c r="D18" s="147"/>
      <c r="E18" s="147"/>
      <c r="F18" s="147"/>
      <c r="G18" s="147"/>
      <c r="H18" s="147"/>
      <c r="I18" s="148"/>
      <c r="J18" s="149"/>
      <c r="K18" s="146"/>
      <c r="L18" s="147"/>
      <c r="M18" s="147"/>
      <c r="N18" s="147"/>
      <c r="O18" s="147"/>
      <c r="P18" s="147"/>
      <c r="Q18" s="148"/>
      <c r="R18" s="149"/>
      <c r="S18" s="146"/>
      <c r="T18" s="147"/>
      <c r="U18" s="147"/>
      <c r="V18" s="147"/>
      <c r="W18" s="147"/>
      <c r="X18" s="147"/>
      <c r="Y18" s="148"/>
      <c r="Z18" s="149"/>
      <c r="AA18" s="146"/>
      <c r="AB18" s="147"/>
      <c r="AC18" s="147"/>
      <c r="AD18" s="147"/>
      <c r="AE18" s="147"/>
      <c r="AF18" s="147"/>
      <c r="AG18" s="148"/>
      <c r="AH18" s="149"/>
      <c r="AI18" s="146"/>
      <c r="AJ18" s="147"/>
      <c r="AK18" s="147"/>
      <c r="AL18" s="147"/>
      <c r="AM18" s="147"/>
      <c r="AN18" s="147"/>
      <c r="AO18" s="148"/>
      <c r="AP18" s="149"/>
      <c r="AQ18" s="150">
        <f t="shared" si="30"/>
      </c>
      <c r="AR18" s="151">
        <f t="shared" si="31"/>
      </c>
      <c r="AS18" s="151">
        <f t="shared" si="32"/>
      </c>
      <c r="AT18" s="152">
        <f t="shared" si="33"/>
        <v>0</v>
      </c>
      <c r="AU18" s="150">
        <f t="shared" si="34"/>
      </c>
      <c r="AV18" s="151">
        <f t="shared" si="35"/>
      </c>
      <c r="AW18" s="151">
        <f t="shared" si="36"/>
      </c>
      <c r="AX18" s="153">
        <f t="shared" si="37"/>
        <v>0</v>
      </c>
      <c r="AY18" s="154">
        <f t="shared" si="38"/>
      </c>
      <c r="AZ18" s="151">
        <f t="shared" si="39"/>
      </c>
      <c r="BA18" s="151">
        <f t="shared" si="40"/>
      </c>
      <c r="BB18" s="152">
        <f t="shared" si="41"/>
        <v>0</v>
      </c>
      <c r="BC18" s="150">
        <f t="shared" si="42"/>
      </c>
      <c r="BD18" s="151">
        <f t="shared" si="43"/>
      </c>
      <c r="BE18" s="151">
        <f t="shared" si="44"/>
      </c>
      <c r="BF18" s="153">
        <f t="shared" si="45"/>
        <v>0</v>
      </c>
      <c r="BG18" s="155">
        <f t="shared" si="46"/>
      </c>
      <c r="BH18" s="156">
        <f t="shared" si="47"/>
      </c>
      <c r="BI18" s="156">
        <f t="shared" si="48"/>
      </c>
      <c r="BJ18" s="157">
        <f t="shared" si="49"/>
        <v>0</v>
      </c>
      <c r="BK18" s="158">
        <f t="shared" si="50"/>
        <v>0</v>
      </c>
      <c r="BL18" s="159">
        <f t="shared" si="51"/>
        <v>0</v>
      </c>
      <c r="BM18" s="159">
        <f t="shared" si="52"/>
        <v>0</v>
      </c>
      <c r="BN18" s="153">
        <f t="shared" si="53"/>
        <v>0</v>
      </c>
      <c r="BO18" s="160">
        <f t="shared" si="54"/>
        <v>0</v>
      </c>
      <c r="BP18" s="161"/>
      <c r="BQ18" s="160">
        <f t="shared" si="55"/>
        <v>0</v>
      </c>
      <c r="BR18" s="162">
        <f t="shared" si="28"/>
      </c>
      <c r="BS18" s="163"/>
      <c r="BT18" s="164">
        <f t="shared" si="56"/>
        <v>0</v>
      </c>
      <c r="BU18" s="139">
        <f t="shared" si="29"/>
      </c>
      <c r="BV18" s="165">
        <f t="shared" si="57"/>
      </c>
      <c r="BW18" s="166">
        <f t="shared" si="58"/>
      </c>
      <c r="BX18" s="167"/>
    </row>
    <row r="19" spans="1:75" s="37" customFormat="1" ht="27" thickBot="1">
      <c r="A19" s="25" t="s">
        <v>34</v>
      </c>
      <c r="B19" s="26"/>
      <c r="C19" s="40">
        <v>1</v>
      </c>
      <c r="D19" s="27">
        <v>1</v>
      </c>
      <c r="E19" s="27">
        <v>1</v>
      </c>
      <c r="F19" s="27">
        <v>1</v>
      </c>
      <c r="G19" s="27">
        <v>1</v>
      </c>
      <c r="H19" s="27">
        <v>1</v>
      </c>
      <c r="I19" s="28">
        <f>Q19-14</f>
        <v>43147</v>
      </c>
      <c r="J19" s="29">
        <f>I19</f>
        <v>43147</v>
      </c>
      <c r="K19" s="40">
        <v>1</v>
      </c>
      <c r="L19" s="27">
        <v>1</v>
      </c>
      <c r="M19" s="27">
        <v>1</v>
      </c>
      <c r="N19" s="27">
        <v>1</v>
      </c>
      <c r="O19" s="27">
        <v>1</v>
      </c>
      <c r="P19" s="27">
        <v>1</v>
      </c>
      <c r="Q19" s="28">
        <f>Y19-7</f>
        <v>43161</v>
      </c>
      <c r="R19" s="29">
        <f>Q19</f>
        <v>43161</v>
      </c>
      <c r="S19" s="40">
        <v>1</v>
      </c>
      <c r="T19" s="27">
        <v>1</v>
      </c>
      <c r="U19" s="27">
        <v>1</v>
      </c>
      <c r="V19" s="27">
        <v>1</v>
      </c>
      <c r="W19" s="27">
        <v>1</v>
      </c>
      <c r="X19" s="27">
        <v>1</v>
      </c>
      <c r="Y19" s="28">
        <f>AG19-14</f>
        <v>43168</v>
      </c>
      <c r="Z19" s="29">
        <f>Y19</f>
        <v>43168</v>
      </c>
      <c r="AA19" s="40">
        <v>1</v>
      </c>
      <c r="AB19" s="27">
        <v>1</v>
      </c>
      <c r="AC19" s="27">
        <v>1</v>
      </c>
      <c r="AD19" s="27">
        <v>1</v>
      </c>
      <c r="AE19" s="27">
        <v>1</v>
      </c>
      <c r="AF19" s="27">
        <v>1</v>
      </c>
      <c r="AG19" s="28">
        <f>AO19-14</f>
        <v>43182</v>
      </c>
      <c r="AH19" s="29">
        <f>AG19</f>
        <v>43182</v>
      </c>
      <c r="AI19" s="40">
        <v>1</v>
      </c>
      <c r="AJ19" s="27">
        <v>1</v>
      </c>
      <c r="AK19" s="27">
        <v>1</v>
      </c>
      <c r="AL19" s="27">
        <v>1</v>
      </c>
      <c r="AM19" s="27">
        <v>1</v>
      </c>
      <c r="AN19" s="27">
        <v>1</v>
      </c>
      <c r="AO19" s="28">
        <v>43196</v>
      </c>
      <c r="AP19" s="29">
        <v>43196</v>
      </c>
      <c r="AQ19" s="48">
        <f>IF(ISBLANK(I19),"",$W$1*SUMPRODUCT(C$2:G$2,C19:G19)*H19)</f>
        <v>8</v>
      </c>
      <c r="AR19" s="31">
        <f>IF(ISBLANK(I19),"",MAX(0,$AC$1*INT((11-INT((I19-$B$1)/7+1)))))</f>
        <v>1.96875</v>
      </c>
      <c r="AS19" s="31">
        <f>IF(ISBLANK(J19),"",MAX(0,$AC$1*INT((11-INT((J19-$B$1)/7+1)))))</f>
        <v>1.96875</v>
      </c>
      <c r="AT19" s="49">
        <f>IF(ISBLANK(I19),,I$2)+IF(ISBLANK(J19),,J$2)+SUM(AQ19:AS19)</f>
        <v>13.9375</v>
      </c>
      <c r="AU19" s="48">
        <f>IF(ISBLANK(Q19),"",$W$1*SUMPRODUCT(K$2:O$2,K19:O19)*P19)</f>
        <v>5</v>
      </c>
      <c r="AV19" s="31">
        <f>IF(ISBLANK(Q19),"",MAX(0,$AC$1*INT((11-INT((Q19-$B$1)/7+1)))))</f>
        <v>1.53125</v>
      </c>
      <c r="AW19" s="31">
        <f>IF(ISBLANK(R19),"",MAX(0,$AC$1*INT((11-INT((R19-$B$1)/7+1)))))</f>
        <v>1.53125</v>
      </c>
      <c r="AX19" s="32">
        <f>IF(ISBLANK(Q19),,Q$2)+IF(ISBLANK(R19),,R$2)+SUM(AU19:AW19)</f>
        <v>10.0625</v>
      </c>
      <c r="AY19" s="30">
        <f>IF(ISBLANK(Y19),"",$W$1*SUMPRODUCT(S$2:W$2,S19:W19)*X19)</f>
        <v>6</v>
      </c>
      <c r="AZ19" s="31">
        <f>IF(ISBLANK(Y19),"",MAX(0,$AC$1*INT((11-INT((Y19-$B$1)/7+1)))))</f>
        <v>1.3125</v>
      </c>
      <c r="BA19" s="31">
        <f>IF(ISBLANK(Z19),"",MAX(0,$AC$1*INT((11-INT((Z19-$B$1)/7+1)))))</f>
        <v>1.3125</v>
      </c>
      <c r="BB19" s="49">
        <f>IF(ISBLANK(Y19),,Y$2)+IF(ISBLANK(Z19),,Z$2)+SUM(AY19:BA19)</f>
        <v>10.625</v>
      </c>
      <c r="BC19" s="48">
        <f>IF(ISBLANK(AG19),"",$W$1*SUMPRODUCT(AA$2:AE$2,AA19:AE19)*AF19)</f>
        <v>7</v>
      </c>
      <c r="BD19" s="31">
        <f>IF(ISBLANK(AG19),"",MAX(0,$AC$1*INT((11-INT((AG19-$B$1)/7+1)))))</f>
        <v>0.875</v>
      </c>
      <c r="BE19" s="31">
        <f>IF(ISBLANK(AH19),"",MAX(0,$AC$1*INT((11-INT((AH19-$B$1)/7+1)))))</f>
        <v>0.875</v>
      </c>
      <c r="BF19" s="32">
        <f>IF(ISBLANK(AG19),,AG$2)+IF(ISBLANK(AH19),,AH$2)+SUM(BC19:BE19)</f>
        <v>11.75</v>
      </c>
      <c r="BG19" s="30">
        <f>IF(ISBLANK(AO19),"",$W$1*SUMPRODUCT(AI$2:AM$2,AI19:AM19)*AN19)</f>
        <v>7</v>
      </c>
      <c r="BH19" s="31">
        <f>IF(ISBLANK(AO19),"",MAX(0,$AC$1*INT((11-INT((AO19-$B$1)/7+1)))))</f>
        <v>0.4375</v>
      </c>
      <c r="BI19" s="31">
        <f>IF(ISBLANK(AP19),"",MAX(0,$AC$1*INT((11-INT((AP19-$B$1)/7+1)))))</f>
        <v>0.4375</v>
      </c>
      <c r="BJ19" s="42">
        <f>IF(ISBLANK(AO19),,AO$2)+IF(ISBLANK(AP19),,AP$2)+SUM(BG19:BI19)</f>
        <v>13.875</v>
      </c>
      <c r="BK19" s="46">
        <f>N(AT19)+N(AX19)+N(BB19)+N(BF19)+N(BJ19)-SUM(BL19:BN19)</f>
        <v>15</v>
      </c>
      <c r="BL19" s="33">
        <f>N(AQ19)+N(AU19)+N(AY19)+N(BC19)+N(BG19)</f>
        <v>33</v>
      </c>
      <c r="BM19" s="33">
        <f>N(AR19)+N(AV19)+N(AZ19)+N(BD19)+N(BH19)</f>
        <v>6.125</v>
      </c>
      <c r="BN19" s="32">
        <f>N(AS19)+N(AW19)+N(BA19)+N(BE19)+N(BI19)</f>
        <v>6.125</v>
      </c>
      <c r="BO19" s="34">
        <f>AT19+AX19+BB19+BF19+BJ19</f>
        <v>60.25</v>
      </c>
      <c r="BP19" s="119">
        <v>20</v>
      </c>
      <c r="BQ19" s="34">
        <f>BO19+BP19</f>
        <v>80.25</v>
      </c>
      <c r="BR19" s="59" t="str">
        <f>IF(OR(ISBLANK(I19),ISBLANK(J19),ISBLANK(Q19),ISBLANK(R19),ISBLANK(Y19),ISBLANK(Z19),ISBLANK(AG19),ISBLANK(AH19),ISBLANK(BP19),),"","Допуск")</f>
        <v>Допуск</v>
      </c>
      <c r="BS19" s="35">
        <v>15</v>
      </c>
      <c r="BT19" s="61">
        <f>BQ19+IF(AND(NOT(ISBLANK(BS19)),BS19&gt;=0),BS19+$BS$2,0)</f>
        <v>100.25</v>
      </c>
      <c r="BU19" s="115">
        <f t="shared" si="29"/>
        <v>100</v>
      </c>
      <c r="BV19" s="36" t="str">
        <f>IF(BU19&lt;&gt;"",GetMarkAF(BU19),"")</f>
        <v>A+</v>
      </c>
      <c r="BW19" s="66" t="str">
        <f>IF(BU19&lt;&gt;"",GetMark25(BU19),"")</f>
        <v>отлично</v>
      </c>
    </row>
    <row r="21" spans="9:41" ht="12.75">
      <c r="I21" s="24"/>
      <c r="Q21" s="24"/>
      <c r="Y21" s="24"/>
      <c r="AG21" s="24"/>
      <c r="AO21" s="24"/>
    </row>
  </sheetData>
  <sheetProtection/>
  <mergeCells count="15">
    <mergeCell ref="BG3:BJ3"/>
    <mergeCell ref="A3:A4"/>
    <mergeCell ref="B3:B4"/>
    <mergeCell ref="C3:J3"/>
    <mergeCell ref="K3:R3"/>
    <mergeCell ref="S3:Z3"/>
    <mergeCell ref="AQ3:AT3"/>
    <mergeCell ref="AI3:AP3"/>
    <mergeCell ref="AU3:AX3"/>
    <mergeCell ref="W1:Y1"/>
    <mergeCell ref="AA3:AH3"/>
    <mergeCell ref="BC3:BF3"/>
    <mergeCell ref="AY3:BB3"/>
    <mergeCell ref="AC1:AD1"/>
    <mergeCell ref="AK1:AL1"/>
  </mergeCells>
  <printOptions/>
  <pageMargins left="0.5118110236220472" right="0.31496062992125984" top="0.1968503937007874" bottom="0.1968503937007874" header="0" footer="0"/>
  <pageSetup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</dc:creator>
  <cp:keywords/>
  <dc:description/>
  <cp:lastModifiedBy>v.volkova</cp:lastModifiedBy>
  <cp:lastPrinted>2014-03-15T08:12:38Z</cp:lastPrinted>
  <dcterms:created xsi:type="dcterms:W3CDTF">2010-09-15T02:31:04Z</dcterms:created>
  <dcterms:modified xsi:type="dcterms:W3CDTF">2018-04-14T06:04:26Z</dcterms:modified>
  <cp:category/>
  <cp:version/>
  <cp:contentType/>
  <cp:contentStatus/>
</cp:coreProperties>
</file>